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19440" windowHeight="14040" activeTab="2"/>
  </bookViews>
  <sheets>
    <sheet name="Stato patrimoniale" sheetId="1" r:id="rId1"/>
    <sheet name="Conto economico" sheetId="2" r:id="rId2"/>
    <sheet name="ETS-Stato patrimoniale" sheetId="5" r:id="rId3"/>
    <sheet name="ETS Conto economico" sheetId="6" r:id="rId4"/>
    <sheet name="Foglio1" sheetId="3" r:id="rId5"/>
    <sheet name="Foglio2" sheetId="4"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6" i="5" l="1"/>
  <c r="F81" i="5"/>
  <c r="F85" i="5"/>
  <c r="C11" i="2"/>
  <c r="C26" i="1"/>
  <c r="C9" i="1"/>
  <c r="B58" i="6"/>
  <c r="B59" i="6" s="1"/>
  <c r="E24" i="6"/>
  <c r="E92" i="6"/>
  <c r="B92" i="6"/>
  <c r="E75" i="6"/>
  <c r="B75" i="6"/>
  <c r="E59" i="6"/>
  <c r="E47" i="6"/>
  <c r="B47" i="6"/>
  <c r="E39" i="6"/>
  <c r="B39" i="6"/>
  <c r="B24" i="6"/>
  <c r="E61" i="6" l="1"/>
  <c r="E26" i="6"/>
  <c r="E77" i="6"/>
  <c r="E49" i="6"/>
  <c r="E40" i="6"/>
  <c r="B77" i="6"/>
  <c r="E78" i="6" l="1"/>
  <c r="E82" i="6" s="1"/>
  <c r="F216" i="5" l="1"/>
  <c r="F25" i="5"/>
  <c r="F217" i="5"/>
  <c r="F198" i="5"/>
  <c r="F208" i="5"/>
  <c r="F210" i="5" s="1"/>
  <c r="F117" i="5"/>
  <c r="F119" i="5" s="1"/>
  <c r="F172" i="5"/>
  <c r="F174" i="5" s="1"/>
  <c r="F67" i="5"/>
  <c r="F28" i="5"/>
  <c r="F26" i="5"/>
  <c r="F214" i="5"/>
  <c r="F206" i="5"/>
  <c r="F202" i="5"/>
  <c r="F194" i="5"/>
  <c r="F190" i="5"/>
  <c r="F186" i="5"/>
  <c r="F182" i="5"/>
  <c r="F178" i="5"/>
  <c r="F166" i="5"/>
  <c r="F155" i="5"/>
  <c r="F150" i="5"/>
  <c r="F132" i="5"/>
  <c r="F126" i="5"/>
  <c r="F115" i="5"/>
  <c r="F111" i="5"/>
  <c r="F107" i="5"/>
  <c r="F103" i="5"/>
  <c r="F99" i="5"/>
  <c r="F95" i="5"/>
  <c r="F91" i="5"/>
  <c r="F87" i="5"/>
  <c r="F83" i="5"/>
  <c r="F79" i="5"/>
  <c r="F75" i="5"/>
  <c r="F69" i="5"/>
  <c r="F50" i="5"/>
  <c r="F46" i="5"/>
  <c r="F42" i="5"/>
  <c r="F37" i="5"/>
  <c r="F22" i="5"/>
  <c r="F30" i="5" l="1"/>
  <c r="F218" i="5"/>
  <c r="F220" i="5" s="1"/>
  <c r="F55" i="5"/>
  <c r="F57" i="5" s="1"/>
  <c r="F120" i="5"/>
  <c r="F134" i="5" s="1"/>
  <c r="F159" i="5"/>
  <c r="F59" i="5" l="1"/>
  <c r="F138" i="5" s="1"/>
  <c r="F224" i="5"/>
  <c r="C27" i="1"/>
  <c r="C20" i="2"/>
  <c r="C19" i="2" s="1"/>
  <c r="C34" i="2"/>
  <c r="C24" i="2"/>
  <c r="C23" i="2"/>
  <c r="C21" i="2"/>
  <c r="C15" i="2"/>
  <c r="C14" i="2"/>
  <c r="C6" i="2"/>
  <c r="F227" i="5" l="1"/>
  <c r="C8" i="1"/>
  <c r="C12" i="1" s="1"/>
  <c r="D6" i="3"/>
  <c r="D3" i="3"/>
  <c r="C4" i="3"/>
  <c r="C7" i="3" s="1"/>
  <c r="B4" i="3"/>
  <c r="C7" i="2"/>
  <c r="C8" i="2" s="1"/>
  <c r="C16" i="2"/>
  <c r="C17" i="2"/>
  <c r="C31" i="2"/>
  <c r="C32" i="2" s="1"/>
  <c r="C35" i="2"/>
  <c r="C40" i="2"/>
  <c r="C5" i="1"/>
  <c r="C25" i="1" l="1"/>
  <c r="C14" i="1"/>
  <c r="D4" i="3"/>
  <c r="C36" i="2"/>
  <c r="C22" i="2"/>
  <c r="C25" i="2"/>
  <c r="C26" i="2" s="1"/>
  <c r="B5" i="3" l="1"/>
  <c r="D5" i="3" s="1"/>
  <c r="C37" i="2"/>
  <c r="C41" i="2" s="1"/>
  <c r="C21" i="1" s="1"/>
  <c r="C22" i="1" s="1"/>
  <c r="C29" i="1" s="1"/>
  <c r="C30" i="1" l="1"/>
  <c r="B2" i="3"/>
  <c r="D2" i="3" s="1"/>
  <c r="B7" i="3"/>
  <c r="D7" i="3" s="1"/>
</calcChain>
</file>

<file path=xl/comments1.xml><?xml version="1.0" encoding="utf-8"?>
<comments xmlns="http://schemas.openxmlformats.org/spreadsheetml/2006/main">
  <authors>
    <author>Riccardo Bemi</author>
  </authors>
  <commentList>
    <comment ref="A10" authorId="0">
      <text>
        <r>
          <rPr>
            <b/>
            <sz val="7"/>
            <color indexed="81"/>
            <rFont val="Tahoma"/>
            <family val="2"/>
          </rPr>
          <t>A) Costi e oneri da attività di interesse generale.</t>
        </r>
        <r>
          <rPr>
            <sz val="7"/>
            <color indexed="81"/>
            <rFont val="Tahoma"/>
            <family val="2"/>
          </rPr>
          <t xml:space="preserve">
Componenti negativi di reddito derivanti dallo svolgimento delle attività di interesse generale di cui all'art. 5 del decreto legislativo 2 agosto 2017, n. 117 e successive modificazioni ed integrazioni, indipendentemente dal fatto che queste siano state svolte con modalità non commerciali o commerciali.</t>
        </r>
        <r>
          <rPr>
            <sz val="9"/>
            <color indexed="81"/>
            <rFont val="Tahoma"/>
            <family val="2"/>
          </rPr>
          <t xml:space="preserve">
</t>
        </r>
      </text>
    </comment>
    <comment ref="D10" authorId="0">
      <text>
        <r>
          <rPr>
            <b/>
            <sz val="7"/>
            <color indexed="81"/>
            <rFont val="Tahoma"/>
            <family val="2"/>
          </rPr>
          <t>A) Ricavi, rendite e proventi da attività di interesse generale.</t>
        </r>
        <r>
          <rPr>
            <sz val="7"/>
            <color indexed="81"/>
            <rFont val="Tahoma"/>
            <family val="2"/>
          </rPr>
          <t xml:space="preserve">
Componenti positivi di reddito derivanti dallo svolgimento delle attività di interesse generale di cui all'art. 5 del decreto legislativo 2 agosto 2017, n. 117 e successive modificazioni ed integrazioni, indipendentemente dal fatto che queste siano state svolte con modalità non commerciali o commerciali.</t>
        </r>
      </text>
    </comment>
    <comment ref="D16" authorId="0">
      <text>
        <r>
          <rPr>
            <b/>
            <sz val="7"/>
            <color indexed="81"/>
            <rFont val="Tahoma"/>
            <family val="2"/>
          </rPr>
          <t>5) Proventi del 5 per mille.</t>
        </r>
        <r>
          <rPr>
            <sz val="7"/>
            <color indexed="81"/>
            <rFont val="Tahoma"/>
            <family val="2"/>
          </rPr>
          <t xml:space="preserve">
Proventi derivanti dall'assegnazione a seguito della pubblicazione dell'elenco finale dei beneficiari, delle preferenze espresse e del valore del contributo del 5 per mille secondo quanto riportato nel sito dell'Agenzia delle entrate.
</t>
        </r>
      </text>
    </comment>
    <comment ref="D20" authorId="0">
      <text>
        <r>
          <rPr>
            <b/>
            <sz val="8"/>
            <color indexed="81"/>
            <rFont val="Tahoma"/>
            <family val="2"/>
          </rPr>
          <t>8) Contributi da enti pubblici.</t>
        </r>
        <r>
          <rPr>
            <sz val="8"/>
            <color indexed="81"/>
            <rFont val="Tahoma"/>
            <family val="2"/>
          </rPr>
          <t xml:space="preserve">
Proventi derivanti da accordi, quali le convenzioni, non caratterizzate da un rapporto di sinallagmaticità.</t>
        </r>
        <r>
          <rPr>
            <sz val="9"/>
            <color indexed="81"/>
            <rFont val="Tahoma"/>
            <family val="2"/>
          </rPr>
          <t xml:space="preserve">
</t>
        </r>
      </text>
    </comment>
    <comment ref="D21" authorId="0">
      <text>
        <r>
          <rPr>
            <b/>
            <sz val="7"/>
            <color indexed="81"/>
            <rFont val="Tahoma"/>
            <family val="2"/>
          </rPr>
          <t>9) Proventi da contratti con enti pubblici.</t>
        </r>
        <r>
          <rPr>
            <sz val="7"/>
            <color indexed="81"/>
            <rFont val="Tahoma"/>
            <family val="2"/>
          </rPr>
          <t xml:space="preserve">
Proventi derivanti da accordi con enti di natura pubblica aventi carattere sinallagmatico, in cui sia previsto un corrispettivo a fronte di un servizio reso/di un bene fornito futuro e incerto la cui manifestazione conferisce al promittente il diritto di riprendere possesso delle risorse trasferite o lo libera dagli obblighi derivanti dalla promessa.</t>
        </r>
        <r>
          <rPr>
            <sz val="9"/>
            <color indexed="81"/>
            <rFont val="Tahoma"/>
            <family val="2"/>
          </rPr>
          <t xml:space="preserve">    
</t>
        </r>
      </text>
    </comment>
    <comment ref="A28" authorId="0">
      <text>
        <r>
          <rPr>
            <b/>
            <sz val="8"/>
            <color indexed="81"/>
            <rFont val="Tahoma"/>
            <family val="2"/>
          </rPr>
          <t>B) Costi e oneri da attività diverse.</t>
        </r>
        <r>
          <rPr>
            <sz val="8"/>
            <color indexed="81"/>
            <rFont val="Tahoma"/>
            <family val="2"/>
          </rPr>
          <t xml:space="preserve">
Componenti negativi di reddito derivanti dallo svolgimento delle attività diverse di cui all'art. 6 del decreto legislativo 2 agosto 2017, n.  117 e successive modificazioni ed integrazioni, indipendentemente dal fatto che queste siano state svolte con modalità non commerciali o commerciali.</t>
        </r>
        <r>
          <rPr>
            <sz val="9"/>
            <color indexed="81"/>
            <rFont val="Tahoma"/>
            <family val="2"/>
          </rPr>
          <t xml:space="preserve">
</t>
        </r>
      </text>
    </comment>
    <comment ref="D28" authorId="0">
      <text>
        <r>
          <rPr>
            <b/>
            <sz val="7"/>
            <color indexed="81"/>
            <rFont val="Tahoma"/>
            <family val="2"/>
          </rPr>
          <t>B) Ricavi, rendite e proventi da attività diverse.</t>
        </r>
        <r>
          <rPr>
            <sz val="7"/>
            <color indexed="81"/>
            <rFont val="Tahoma"/>
            <family val="2"/>
          </rPr>
          <t xml:space="preserve">
Componenti positivi di reddito derivanti dallo svolgimento delle attività diverse di cui all'art. 6 del decreto legislativo 2 agosto 2017, n.  117 e successive modificazioni ed integrazioni, indipendentemente dal fatto che queste siano state svolte con modalità non commerciali o commerciali.</t>
        </r>
        <r>
          <rPr>
            <sz val="9"/>
            <color indexed="81"/>
            <rFont val="Tahoma"/>
            <family val="2"/>
          </rPr>
          <t xml:space="preserve">
</t>
        </r>
      </text>
    </comment>
    <comment ref="A42" authorId="0">
      <text>
        <r>
          <rPr>
            <b/>
            <sz val="8"/>
            <color indexed="81"/>
            <rFont val="Tahoma"/>
            <family val="2"/>
          </rPr>
          <t>C) Costi e oneri da attività di raccolta fondi.</t>
        </r>
        <r>
          <rPr>
            <sz val="8"/>
            <color indexed="81"/>
            <rFont val="Tahoma"/>
            <family val="2"/>
          </rPr>
          <t xml:space="preserve">
Componenti negativi di reddito derivanti dallo svolgimento delle attività di raccolta fondi occasionali e non occasionali di cui all'art. 7 del decreto legislativo 2 agosto 2017, n. 117 e successive modificazioni ed integrazioni.</t>
        </r>
        <r>
          <rPr>
            <sz val="9"/>
            <color indexed="81"/>
            <rFont val="Tahoma"/>
            <family val="2"/>
          </rPr>
          <t xml:space="preserve">
</t>
        </r>
      </text>
    </comment>
    <comment ref="D42" authorId="0">
      <text>
        <r>
          <rPr>
            <b/>
            <sz val="8"/>
            <color indexed="81"/>
            <rFont val="Tahoma"/>
            <family val="2"/>
          </rPr>
          <t>C) Ricavi, rendite e proventi da attività di raccolta fondi.</t>
        </r>
        <r>
          <rPr>
            <sz val="8"/>
            <color indexed="81"/>
            <rFont val="Tahoma"/>
            <family val="2"/>
          </rPr>
          <t xml:space="preserve">
Componenti positivi di reddito derivanti dallo svolgimento delle attività di raccolta fondi occasionali e non occasionali di cui all'art. 7 del decreto legislativo 2 agosto 2017, n. 117 e successive modificazioni ed integrazioni.</t>
        </r>
        <r>
          <rPr>
            <sz val="9"/>
            <color indexed="81"/>
            <rFont val="Tahoma"/>
            <family val="2"/>
          </rPr>
          <t xml:space="preserve">
</t>
        </r>
      </text>
    </comment>
    <comment ref="A51" authorId="0">
      <text>
        <r>
          <rPr>
            <b/>
            <sz val="7"/>
            <color indexed="81"/>
            <rFont val="Tahoma"/>
            <family val="2"/>
          </rPr>
          <t>D) Costi e oneri da attività finanziarie e patrimoniali.</t>
        </r>
        <r>
          <rPr>
            <sz val="7"/>
            <color indexed="81"/>
            <rFont val="Tahoma"/>
            <family val="2"/>
          </rPr>
          <t xml:space="preserve">
Componenti negativi di reddito derivanti da operazioni aventi natura di raccolta finanziaria/generazione di profitti di natura finanziaria e di matrice patrimoniale, primariamente connessa alla gestione del patrimonio immobiliare, laddove tale attività non sia attività di interesse generale ai sensi dell'art. 5 del decreto legislativo 2 agosto 2017, n. 117 e successive modificazioni ed integrazioni. Laddove si tratti invece di attività di interesse generale, i componenti di reddito sono imputabili nell'area A del rendiconto gestionale.</t>
        </r>
        <r>
          <rPr>
            <sz val="9"/>
            <color indexed="81"/>
            <rFont val="Tahoma"/>
            <family val="2"/>
          </rPr>
          <t xml:space="preserve">
</t>
        </r>
      </text>
    </comment>
    <comment ref="D51" authorId="0">
      <text>
        <r>
          <rPr>
            <b/>
            <sz val="7"/>
            <color indexed="81"/>
            <rFont val="Tahoma"/>
            <family val="2"/>
          </rPr>
          <t>D) Ricavi, rendite e proventi da attività finanziarie e patrimoniali.</t>
        </r>
        <r>
          <rPr>
            <sz val="7"/>
            <color indexed="81"/>
            <rFont val="Tahoma"/>
            <family val="2"/>
          </rPr>
          <t xml:space="preserve">
Componenti positivi di reddito derivanti da operazioni aventi natura di raccolta finanziaria/generazione di profitti di natura finanziaria e di matrice patrimoniale, primariamente connessa alla gestione del patrimonio immobiliare, laddove tale attività non sia attività di interesse generale ai sensi dell'art. 5 del decreto legislativo 2 agosto 2017, n. 117 e successive modificazioni ed integrazioni. Laddove si tratti invece di attività di interesse generale, i componenti di reddito sono imputabili nell'area A del rendiconto gestionale.</t>
        </r>
        <r>
          <rPr>
            <sz val="9"/>
            <color indexed="81"/>
            <rFont val="Tahoma"/>
            <family val="2"/>
          </rPr>
          <t xml:space="preserve">
</t>
        </r>
      </text>
    </comment>
    <comment ref="A84" authorId="0">
      <text>
        <r>
          <rPr>
            <b/>
            <sz val="7"/>
            <color indexed="81"/>
            <rFont val="Tahoma"/>
            <family val="2"/>
          </rPr>
          <t>COSTI E PROVENTI FIGURATIVI</t>
        </r>
        <r>
          <rPr>
            <sz val="7"/>
            <color indexed="81"/>
            <rFont val="Tahoma"/>
            <family val="2"/>
          </rPr>
          <t>.
Inserimento FACOLTATIVO. Quanto esposto nel presente prospetto non deve essere stato già inserito nel rendiconto gestionale.</t>
        </r>
        <r>
          <rPr>
            <sz val="9"/>
            <color indexed="81"/>
            <rFont val="Tahoma"/>
            <family val="2"/>
          </rPr>
          <t xml:space="preserve">
</t>
        </r>
      </text>
    </comment>
    <comment ref="A88" authorId="0">
      <text>
        <r>
          <rPr>
            <b/>
            <sz val="7"/>
            <color indexed="81"/>
            <rFont val="Tahoma"/>
            <family val="2"/>
          </rPr>
          <t>Costi figurativi.</t>
        </r>
        <r>
          <rPr>
            <sz val="7"/>
            <color indexed="81"/>
            <rFont val="Tahoma"/>
            <family val="2"/>
          </rPr>
          <t xml:space="preserve">
I costi figurativi sono quei componenti economici di competenza dell'esercizio che non rilevano ai fini della tenuta della contabilità, pur originando egualmente dalla gestione dell'ente.  Un esempio di costi figurativi é dato dall'impiego di volontari iscritti nel registro di cui all'art.  17,  comma  1,  del  decreto legislativo n. 117 del  2017,  calcolati  attraverso  l'applicazione, alle ore di attività di volontariato effettivamente prestate,  della retribuzione oraria lorda prevista per la  corrispondente qualifica dai contratti collettivi di cui all'art. 51 del  decreto  legislativo 15 giugno 2015, n. 81.  </t>
        </r>
        <r>
          <rPr>
            <sz val="9"/>
            <color indexed="81"/>
            <rFont val="Tahoma"/>
            <family val="2"/>
          </rPr>
          <t xml:space="preserve">
</t>
        </r>
      </text>
    </comment>
  </commentList>
</comments>
</file>

<file path=xl/sharedStrings.xml><?xml version="1.0" encoding="utf-8"?>
<sst xmlns="http://schemas.openxmlformats.org/spreadsheetml/2006/main" count="399" uniqueCount="291">
  <si>
    <t>Esercizio 2020</t>
  </si>
  <si>
    <t>Esercizio 2019</t>
  </si>
  <si>
    <t>B) Immobilizzazioni</t>
  </si>
  <si>
    <t>I - Immobilizzazioni immateriali</t>
  </si>
  <si>
    <t>II - Immobilizzazioni materiali</t>
  </si>
  <si>
    <t>Totale immobilizzazioni (B)</t>
  </si>
  <si>
    <t>C) Attivo circolante</t>
  </si>
  <si>
    <t>I - Rimanenze</t>
  </si>
  <si>
    <t>II - Crediti</t>
  </si>
  <si>
    <t>esigibili entro l'esercizio successivo</t>
  </si>
  <si>
    <t>esigibili oltre l'esercizio successivo</t>
  </si>
  <si>
    <t>IV - Disponibilita' liquide</t>
  </si>
  <si>
    <t>Totale attivo circolante (C)</t>
  </si>
  <si>
    <t>D) Ratei e risconti</t>
  </si>
  <si>
    <t>Totale attivo</t>
  </si>
  <si>
    <t>A) Patrimonio netto</t>
  </si>
  <si>
    <t>I - Capitale</t>
  </si>
  <si>
    <t>VI - Altre riserve</t>
  </si>
  <si>
    <t>VIII - Utili (perdite) portate a nuovo</t>
  </si>
  <si>
    <t>IX - Utile (perdita) dell'esercizio</t>
  </si>
  <si>
    <t>Totale patrimonio netto</t>
  </si>
  <si>
    <t>B) Fondi per rischi e oneri</t>
  </si>
  <si>
    <t>C) Trattamento di fine rapporto di lavoro subordinato</t>
  </si>
  <si>
    <t>D) Debiti</t>
  </si>
  <si>
    <t>E) Ratei e risconti</t>
  </si>
  <si>
    <t>Totale passivo</t>
  </si>
  <si>
    <t>21) Utile (perdita) dell'esercizio</t>
  </si>
  <si>
    <t>Totale delle imposte sul reddito dell'esercizio, correnti, differite e anticipate</t>
  </si>
  <si>
    <t>imposte correnti</t>
  </si>
  <si>
    <t>20) imposte sul reddito dell'esercizio, correnti, differite e anticipate</t>
  </si>
  <si>
    <t>Risultato prima delle imposte (A-B+-C+-D)</t>
  </si>
  <si>
    <t>Totale proventi e oneri finanziari (15+16-17+-17-bis)</t>
  </si>
  <si>
    <t>Totale interessi e altri oneri finanziari</t>
  </si>
  <si>
    <t>altri</t>
  </si>
  <si>
    <t>17) interessi ed altri oneri finanziari</t>
  </si>
  <si>
    <t>Totale altri proventi finanziari</t>
  </si>
  <si>
    <t>Totale proventi diversi dai precedenti</t>
  </si>
  <si>
    <t>d) proventi diversi dai precedenti</t>
  </si>
  <si>
    <t>16) altri proventi finanziari</t>
  </si>
  <si>
    <t>C) Proventi e oneri finanziari</t>
  </si>
  <si>
    <t>Differenza tra valore e costi della produzione (A - B)</t>
  </si>
  <si>
    <t>Totale costi della produzione</t>
  </si>
  <si>
    <t>14) oneri diversi di gestione</t>
  </si>
  <si>
    <t>11) variazioni delle rimanenze di materie prime, sussidiarie, di consumo e merci</t>
  </si>
  <si>
    <t>Totale ammortamenti e svalutazioni</t>
  </si>
  <si>
    <t>b) ammortamento delle immobilizzazioni materiali</t>
  </si>
  <si>
    <t>a) ammortamento delle immobilizzazioni immateriali</t>
  </si>
  <si>
    <t>a/b/c) ammortamento delle immobilizz.immateriali e materiali, altre svalutazioni delle immobilizz.</t>
  </si>
  <si>
    <t>10) ammortamenti e svalutazioni</t>
  </si>
  <si>
    <t>Totale costi per il personale</t>
  </si>
  <si>
    <t>c) trattamento di fine rapporto</t>
  </si>
  <si>
    <t>c/d/e) trattamento di fine rapporto, trattamento di quiescenza, altri costi del personale</t>
  </si>
  <si>
    <t>b) oneri sociali</t>
  </si>
  <si>
    <t>a) salari e stipendi</t>
  </si>
  <si>
    <t>9) per il personale</t>
  </si>
  <si>
    <t>7) per servizi</t>
  </si>
  <si>
    <t>6) per materie prime, sussidiarie, di consumo e di merci</t>
  </si>
  <si>
    <t>B) Costi della produzione</t>
  </si>
  <si>
    <t>Totale valore della produzione</t>
  </si>
  <si>
    <t>Totale altri ricavi e proventi</t>
  </si>
  <si>
    <t>contributi in conto esercizio</t>
  </si>
  <si>
    <t>5) altri ricavi e proventi</t>
  </si>
  <si>
    <t>1) ricavi delle vendite e delle prestazioni</t>
  </si>
  <si>
    <t>A) Valore della produzione</t>
  </si>
  <si>
    <t>PASSIVO</t>
  </si>
  <si>
    <t>Variazioni</t>
  </si>
  <si>
    <t>Patrimonio</t>
  </si>
  <si>
    <t>Fondi per rischi ed oneri</t>
  </si>
  <si>
    <t>Tratt.di fine rapporto</t>
  </si>
  <si>
    <t>Debiti</t>
  </si>
  <si>
    <t>Ratei e risconti passivi</t>
  </si>
  <si>
    <t>TOTALI</t>
  </si>
  <si>
    <t>Esercizio corrente</t>
  </si>
  <si>
    <t>Esercizio precedente</t>
  </si>
  <si>
    <t>Rette RSA</t>
  </si>
  <si>
    <t>Rette CDI</t>
  </si>
  <si>
    <t>Contributi regionali RSA</t>
  </si>
  <si>
    <t>Contributi regionali CDI</t>
  </si>
  <si>
    <t>Servizio pasti a domicilio</t>
  </si>
  <si>
    <t>Servizio infermieristici esterni</t>
  </si>
  <si>
    <t>Servizio ADI privati</t>
  </si>
  <si>
    <t>Proventi ADI</t>
  </si>
  <si>
    <t>Altri contributi in conto gestione</t>
  </si>
  <si>
    <t>Oblazioni</t>
  </si>
  <si>
    <t>Totale</t>
  </si>
  <si>
    <t>Esercizio 2021</t>
  </si>
  <si>
    <t xml:space="preserve"> </t>
  </si>
  <si>
    <t>Mod. A - STATO PATRIMONIALE</t>
  </si>
  <si>
    <t>ATTIVO</t>
  </si>
  <si>
    <t>A) QUOTE ASSOCIATIVE O APPORTI ANCORA DOVUTI</t>
  </si>
  <si>
    <t>B) IMMOBILIZZAZIONI</t>
  </si>
  <si>
    <t>1) costi di impianto e di ampliamento</t>
  </si>
  <si>
    <t>2) costi di sviluppo</t>
  </si>
  <si>
    <t>3) diritti di brevetto industriale e diritti di utilizzazione delle opere dell'ingegno</t>
  </si>
  <si>
    <t>4) concessioni, licenze, marchi e diritti simili</t>
  </si>
  <si>
    <t>5) avviamento</t>
  </si>
  <si>
    <t>6) immobilizzazioni in corso e acconti</t>
  </si>
  <si>
    <t>7) altre</t>
  </si>
  <si>
    <t>Totale immobilizzazioni immateriali</t>
  </si>
  <si>
    <t>1) terreni e fabbricati</t>
  </si>
  <si>
    <t>2) impianti e macchinari</t>
  </si>
  <si>
    <t>3) attrezzature</t>
  </si>
  <si>
    <t>4) altri beni</t>
  </si>
  <si>
    <t>5) immobilizzazioni in corso e acconti</t>
  </si>
  <si>
    <t>Totale immobilizzazioni materiali</t>
  </si>
  <si>
    <t>III - Immobilizzazioni finanziarie</t>
  </si>
  <si>
    <t>1) partecipazioni in:</t>
  </si>
  <si>
    <t>a) imprese controllate</t>
  </si>
  <si>
    <t>b) imprese collegate</t>
  </si>
  <si>
    <t>c) altre imprese</t>
  </si>
  <si>
    <t>Totale partecipazioni</t>
  </si>
  <si>
    <t>2) crediti</t>
  </si>
  <si>
    <t>Totale crediti imprese controllate</t>
  </si>
  <si>
    <t>Totale crediti imprese collegate</t>
  </si>
  <si>
    <t>c) verso altri enti del Terzo settore</t>
  </si>
  <si>
    <t>Totale crediti verso altri enti del Terzo settore</t>
  </si>
  <si>
    <t>d) verso altri</t>
  </si>
  <si>
    <t>Totale crediti verso altri</t>
  </si>
  <si>
    <t xml:space="preserve">Totale crediti </t>
  </si>
  <si>
    <t>3) altri titoli</t>
  </si>
  <si>
    <t>Totale immobilizzazioni finanziarie</t>
  </si>
  <si>
    <t>TOTALE IMMOBILIZZAZIONI</t>
  </si>
  <si>
    <t>C) ATTIVO CIRCOLANTE</t>
  </si>
  <si>
    <t>1) materie prime, sussidiarie e di consumo</t>
  </si>
  <si>
    <t>2) prodotti in coso di lavorazione e semilavorati</t>
  </si>
  <si>
    <t>3) lavori in corso su ordinazione</t>
  </si>
  <si>
    <t>4) prodotti finiti e merci</t>
  </si>
  <si>
    <t>5) acconti</t>
  </si>
  <si>
    <t>Totale rimanenze</t>
  </si>
  <si>
    <t>1) verso utenti e clienti</t>
  </si>
  <si>
    <t>Totale crediti verso utenti e clienti</t>
  </si>
  <si>
    <t>2) verso associati e fondatori</t>
  </si>
  <si>
    <t>Totale crediti verso associati e fondatori</t>
  </si>
  <si>
    <t>3) verso enti pubblici</t>
  </si>
  <si>
    <t>Totale crediti verso enti pubblici</t>
  </si>
  <si>
    <t>4) verso soggetti privati per contributi</t>
  </si>
  <si>
    <t>Totale crediti verso soggetti privati per contributi</t>
  </si>
  <si>
    <t>5) verso enti della stessa rete associativa</t>
  </si>
  <si>
    <t>Totale crediti verso enti della stessa rete associativa</t>
  </si>
  <si>
    <t>6) verso altri enti del Terzo settore</t>
  </si>
  <si>
    <t>7) verso imprese controllate</t>
  </si>
  <si>
    <t>Totale crediti verso imprese controllate</t>
  </si>
  <si>
    <t>8) verso imprese collegate</t>
  </si>
  <si>
    <t>Totale crediti verso imprese collegate</t>
  </si>
  <si>
    <t>9) crediti tributari</t>
  </si>
  <si>
    <t>Totale crediti tributari</t>
  </si>
  <si>
    <t>10) da 5 per mille</t>
  </si>
  <si>
    <t>Totale crediti da 5 per mille</t>
  </si>
  <si>
    <t>11) imposte anticipate</t>
  </si>
  <si>
    <t>Totale crediti imposte anticipate</t>
  </si>
  <si>
    <t>12) verso altri</t>
  </si>
  <si>
    <t>Totale crediti</t>
  </si>
  <si>
    <t>III - Attività finanziarie che non costituiscono immobilizzazioni</t>
  </si>
  <si>
    <t>1) partecipazioni in imprese controllate</t>
  </si>
  <si>
    <t>2) partecipazioni in imprese collegate</t>
  </si>
  <si>
    <t>Totale attività finanziarie che non costituiscono immobilizzazioni</t>
  </si>
  <si>
    <t>IV - Disponibilità liquide</t>
  </si>
  <si>
    <t>1) depositi bancari e postali</t>
  </si>
  <si>
    <t>2) assegni</t>
  </si>
  <si>
    <t>3) danaro e valori in cassa</t>
  </si>
  <si>
    <t>Totale disponibilità liquide</t>
  </si>
  <si>
    <t>TOTALE ATTIVO CIRCOLANTE</t>
  </si>
  <si>
    <t>D) RATEI E RISCONTI ATTIVI</t>
  </si>
  <si>
    <t>Totale Attivo</t>
  </si>
  <si>
    <t>A) PATRIMONIO NETTO</t>
  </si>
  <si>
    <t>I - Fondo di dotazione dell'ente</t>
  </si>
  <si>
    <t>II - Patrimonio vincolato</t>
  </si>
  <si>
    <t>1) riserve statutarie</t>
  </si>
  <si>
    <t>2) riserve vincolate per decisione degli organi istituzionali</t>
  </si>
  <si>
    <t>3) riserve vincolate destinate da terzi</t>
  </si>
  <si>
    <t>Totale patrimonio vincolato</t>
  </si>
  <si>
    <t>III - Patrimonio libero</t>
  </si>
  <si>
    <t>1) riserve di utili o avanzi di gestione</t>
  </si>
  <si>
    <t>2) altre riserve</t>
  </si>
  <si>
    <t>Totale patrimonio libero</t>
  </si>
  <si>
    <t>IV - Avanzo/Disavanzo d'esercizio</t>
  </si>
  <si>
    <t>TOTALE PATRIMONIO NETTO</t>
  </si>
  <si>
    <t>B) FONDI PER RISCHI E ONERI</t>
  </si>
  <si>
    <t>1) per trattamento di quiescenza e obblighi simili</t>
  </si>
  <si>
    <t>2) per imposte, anche differite</t>
  </si>
  <si>
    <t>3) altri</t>
  </si>
  <si>
    <t>TOTALE FONDI PER RISCHI E ONERI</t>
  </si>
  <si>
    <t>C) TRATTAMENTO DI FINE RAPPORTO DI LAVORO SUBORDINATO</t>
  </si>
  <si>
    <t>D) DEBITI</t>
  </si>
  <si>
    <t>1) debiti verso banche</t>
  </si>
  <si>
    <t>Totale debiti verso banche</t>
  </si>
  <si>
    <t>2) debiti verso altri finanziatori</t>
  </si>
  <si>
    <t>Totale debiti verso altri finanziatori</t>
  </si>
  <si>
    <t>3) debiti verso associati e fondatori per finanziamenti</t>
  </si>
  <si>
    <t>Totale debiti verso associati e fondatori per finanziamenti</t>
  </si>
  <si>
    <t>4) debiti verso enti della stessa rete associativa</t>
  </si>
  <si>
    <t>Totale debiti verso enti della stessa rete associativa</t>
  </si>
  <si>
    <t>5) debiti per erogazioni liberali condizionate</t>
  </si>
  <si>
    <t>Totale debiti per erogazioni liberali condizionate</t>
  </si>
  <si>
    <t>6) acconti</t>
  </si>
  <si>
    <t>Totale acconti</t>
  </si>
  <si>
    <t>7) debiti verso fornitori</t>
  </si>
  <si>
    <t>Totale debiti verso fornitori</t>
  </si>
  <si>
    <t>8) debiti verso imprese controllate e collegate</t>
  </si>
  <si>
    <t>Totale debiti verso imprese controllate e collegate</t>
  </si>
  <si>
    <t>9) debiti tributari</t>
  </si>
  <si>
    <t>Totale debiti tributari</t>
  </si>
  <si>
    <t>10) debiti verso istituti di previdenza e di sicurezza sociale</t>
  </si>
  <si>
    <t>Totale debiti verso istituti di previdenza e di sicurezza sociale</t>
  </si>
  <si>
    <t>11) debiti verso dipendenti e collaboratori</t>
  </si>
  <si>
    <t>Totale debiti verso dipendenti e collaboratori</t>
  </si>
  <si>
    <t>12) altri debiti</t>
  </si>
  <si>
    <t>Totale altri debiti</t>
  </si>
  <si>
    <t>TOTALE DEBITI</t>
  </si>
  <si>
    <t>E) RATEI E RISCONTI PASSIVI</t>
  </si>
  <si>
    <t>Totale Passivo</t>
  </si>
  <si>
    <t xml:space="preserve">ENTE DEL TERZO SETTORE </t>
  </si>
  <si>
    <t>"FONDAZIONE CITTA' DI ABBIATEGRASSO ONLUS"</t>
  </si>
  <si>
    <t>Mod. B - RENDICONTO GESTIONALE</t>
  </si>
  <si>
    <t>ONERI E COSTI</t>
  </si>
  <si>
    <t>PROVENTI E RICAVI</t>
  </si>
  <si>
    <t>1) Materie prime, sussidiarie, di consumo e di merci</t>
  </si>
  <si>
    <t>1) Proventi da quote associative e apporti dei fondatori</t>
  </si>
  <si>
    <t>2) Servizi</t>
  </si>
  <si>
    <t>2) Proventi dagli associati per attività mutualistiche</t>
  </si>
  <si>
    <t>3) Godimento di beni di terzi</t>
  </si>
  <si>
    <t>3) Ricavi per prestazioni e cessioni ad associati e fondatori</t>
  </si>
  <si>
    <t>4) Personale</t>
  </si>
  <si>
    <t>4) Erogazioni liberali</t>
  </si>
  <si>
    <t>5) Ammortamenti</t>
  </si>
  <si>
    <t>5) Proventi del 5 per mille</t>
  </si>
  <si>
    <t xml:space="preserve">5 bis) Svalutazioni delle immobilizzazioni materiali ed immateriali </t>
  </si>
  <si>
    <t>6) Accantonamenti per rischi ed oneri</t>
  </si>
  <si>
    <t>6) Contributi da soggetti privati</t>
  </si>
  <si>
    <t>7) Oneri diversi di gestione</t>
  </si>
  <si>
    <t>7) Ricavi per prestazioni e cessioni a terzi</t>
  </si>
  <si>
    <t>8) Rimanenze iniziali</t>
  </si>
  <si>
    <t>8) Contributi da enti pubblici</t>
  </si>
  <si>
    <t xml:space="preserve">9) Accantonamento a riserva vincolata per decisione degli organi istituzionali </t>
  </si>
  <si>
    <t>9) Proventi da contratti con enti pubblici</t>
  </si>
  <si>
    <t>10) Utilizzo riserva vincolata per decisione degli organi istituzionali</t>
  </si>
  <si>
    <t>10) Altri ricavi, rendite e proventi</t>
  </si>
  <si>
    <t>11) Rimanenze finali</t>
  </si>
  <si>
    <t xml:space="preserve">Totale </t>
  </si>
  <si>
    <t xml:space="preserve">Avanzo/Disavanzo attività di interesse generale (+/-) </t>
  </si>
  <si>
    <t>1) Ricavi per prestazioni e cessioni ad associati e fondatori</t>
  </si>
  <si>
    <t>2) Contributi da soggetti privati</t>
  </si>
  <si>
    <t>3) Ricavi per prestazioni e cessioni a terzi</t>
  </si>
  <si>
    <t>4) Contributi da enti pubblici</t>
  </si>
  <si>
    <t>5) Proventi da contratti con enti pubblici</t>
  </si>
  <si>
    <t>6) Altri ricavi, rendite e proventi</t>
  </si>
  <si>
    <t>7) Rimanenze finali</t>
  </si>
  <si>
    <t xml:space="preserve">Avanzo/Disavanzo attività diverse (+/-) </t>
  </si>
  <si>
    <t>1) Oneri per raccolte fondi abituali</t>
  </si>
  <si>
    <t>1) Proventi da raccolte fondi abituali</t>
  </si>
  <si>
    <t>2) Oneri per raccolte fondi occasionali</t>
  </si>
  <si>
    <t>2) Proventi da raccolte fondi occasionali</t>
  </si>
  <si>
    <t>3) Altri oneri</t>
  </si>
  <si>
    <t>3) Altri proventi</t>
  </si>
  <si>
    <t xml:space="preserve">Avanzo/Disavanzo attività di raccolta fondi (+/-) </t>
  </si>
  <si>
    <t>1) Su rapporti bancari</t>
  </si>
  <si>
    <t>1) Da rapporti bancari</t>
  </si>
  <si>
    <t>2) Su prestiti</t>
  </si>
  <si>
    <t>2) Da altri investimenti finanziari</t>
  </si>
  <si>
    <t>3) Da patrimonio edilizio</t>
  </si>
  <si>
    <t>4) Da altri beni patrimoniali</t>
  </si>
  <si>
    <t>5) Accantonamenti per rischi ed oneri</t>
  </si>
  <si>
    <t>5) Altri proventi</t>
  </si>
  <si>
    <t>6) Altri oneri</t>
  </si>
  <si>
    <t xml:space="preserve">Avanzo/Disavanzo attività finanziarie e patrimoniali (+/-) </t>
  </si>
  <si>
    <t>1) Proventi da distacco del personale</t>
  </si>
  <si>
    <t>2) Altri proventi di supporto generale</t>
  </si>
  <si>
    <t xml:space="preserve">5bis) Svalutazioni delle immobilizzazioni materiali ed immateriali </t>
  </si>
  <si>
    <t>7) Altri oneri</t>
  </si>
  <si>
    <t xml:space="preserve">8) Accantonamento a riserva vincolata per decisione degli organi istituzionali </t>
  </si>
  <si>
    <t xml:space="preserve">9) Utilizzo riserva vincolata per decisione degli organi istituzionali </t>
  </si>
  <si>
    <t>Totale oneri e costi</t>
  </si>
  <si>
    <t>Totale proventi e ricavi</t>
  </si>
  <si>
    <t xml:space="preserve">Avanzo/Disavanzo d'esercizio prima delle imposte (+/-) </t>
  </si>
  <si>
    <t>Imposte</t>
  </si>
  <si>
    <t>Avanzo/Disavanzo d'esercizio (+/-)</t>
  </si>
  <si>
    <t>COSTI E PROVENTI FIGURATIVI</t>
  </si>
  <si>
    <t>Costi figurativi</t>
  </si>
  <si>
    <t>Proventi figurativi</t>
  </si>
  <si>
    <t>1) da attività di interesse generale</t>
  </si>
  <si>
    <t>2) da attività diverse</t>
  </si>
  <si>
    <r>
      <t xml:space="preserve">A) Costi e oneri da </t>
    </r>
    <r>
      <rPr>
        <b/>
        <i/>
        <u/>
        <sz val="12"/>
        <rFont val="Arial"/>
        <family val="2"/>
      </rPr>
      <t>attività di interesse generale</t>
    </r>
  </si>
  <si>
    <r>
      <t xml:space="preserve">A) Ricavi, rendite e proventi da </t>
    </r>
    <r>
      <rPr>
        <b/>
        <i/>
        <u/>
        <sz val="12"/>
        <rFont val="Arial"/>
        <family val="2"/>
      </rPr>
      <t>attività di interesse generale</t>
    </r>
  </si>
  <si>
    <r>
      <t xml:space="preserve">B) Costi e oneri da </t>
    </r>
    <r>
      <rPr>
        <b/>
        <i/>
        <u/>
        <sz val="12"/>
        <rFont val="Arial"/>
        <family val="2"/>
      </rPr>
      <t>attività diverse</t>
    </r>
  </si>
  <si>
    <r>
      <t xml:space="preserve">B) Ricavi, rendite e proventi da </t>
    </r>
    <r>
      <rPr>
        <b/>
        <i/>
        <u/>
        <sz val="12"/>
        <rFont val="Arial"/>
        <family val="2"/>
      </rPr>
      <t>attività diverse</t>
    </r>
  </si>
  <si>
    <r>
      <t xml:space="preserve">C) Costi e oneri da </t>
    </r>
    <r>
      <rPr>
        <b/>
        <i/>
        <u/>
        <sz val="12"/>
        <rFont val="Arial"/>
        <family val="2"/>
      </rPr>
      <t>attività di raccolta fondi</t>
    </r>
  </si>
  <si>
    <r>
      <t xml:space="preserve">C) Ricavi, rendite e proventi da </t>
    </r>
    <r>
      <rPr>
        <b/>
        <i/>
        <u/>
        <sz val="12"/>
        <rFont val="Arial"/>
        <family val="2"/>
      </rPr>
      <t>attività di raccolta fondi</t>
    </r>
  </si>
  <si>
    <r>
      <t xml:space="preserve">D) Costi e oneri da </t>
    </r>
    <r>
      <rPr>
        <b/>
        <i/>
        <u/>
        <sz val="12"/>
        <rFont val="Arial"/>
        <family val="2"/>
      </rPr>
      <t>attività finanziarie e patrimoniali</t>
    </r>
  </si>
  <si>
    <r>
      <t xml:space="preserve">D) Ricavi, rendite e proventi da </t>
    </r>
    <r>
      <rPr>
        <b/>
        <i/>
        <u/>
        <sz val="12"/>
        <rFont val="Arial"/>
        <family val="2"/>
      </rPr>
      <t>attività finanziarie e patrimoniali</t>
    </r>
  </si>
  <si>
    <r>
      <t xml:space="preserve">E) Costi e oneri di </t>
    </r>
    <r>
      <rPr>
        <b/>
        <u/>
        <sz val="12"/>
        <rFont val="Arial"/>
        <family val="2"/>
      </rPr>
      <t>supporto generale</t>
    </r>
  </si>
  <si>
    <r>
      <t xml:space="preserve">E) Proventi di </t>
    </r>
    <r>
      <rPr>
        <b/>
        <u/>
        <sz val="12"/>
        <rFont val="Arial"/>
        <family val="2"/>
      </rPr>
      <t>supporto generale</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</si>
</sst>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_-* #,##0_-;\-* #,##0_-;_-* &quot;-&quot;??_-;_-@_-"/>
    <numFmt numFmtId="165" formatCode="Generale"/>
    <numFmt numFmtId="166" formatCode="#,##0.0\ ;\(#,##0.0\)"/>
    <numFmt numFmtId="167" formatCode="_(&quot;€&quot;* #,##0.00_);_(&quot;€&quot;* \(#,##0.00\);_(&quot;€&quot;* &quot;-&quot;??_);_(@_)"/>
    <numFmt numFmtId="168" formatCode="_(&quot;€&quot;* #,##0_);_(&quot;€&quot;* \(#,##0\);_(&quot;€&quot;* &quot;-&quot;??_);_(@_)"/>
  </numFmts>
  <fonts count="31" x14ac:knownFonts="1">
    <font>
      <sz val="11"/>
      <color theme="1"/>
      <name val="Calibri"/>
      <family val="2"/>
      <scheme val="minor"/>
    </font>
    <font>
      <sz val="11"/>
      <color theme="1"/>
      <name val="Calibri"/>
      <family val="2"/>
      <scheme val="minor"/>
    </font>
    <font>
      <b/>
      <sz val="8"/>
      <color theme="1"/>
      <name val="Arial"/>
      <family val="2"/>
    </font>
    <font>
      <sz val="8"/>
      <color theme="1"/>
      <name val="Arial"/>
      <family val="2"/>
    </font>
    <font>
      <i/>
      <sz val="8"/>
      <color theme="1"/>
      <name val="Arial"/>
      <family val="2"/>
    </font>
    <font>
      <b/>
      <sz val="9"/>
      <color rgb="FF000000"/>
      <name val="Arial"/>
      <family val="2"/>
    </font>
    <font>
      <sz val="9"/>
      <color rgb="FF000000"/>
      <name val="Arial"/>
      <family val="2"/>
    </font>
    <font>
      <sz val="9"/>
      <color rgb="FF000000"/>
      <name val="Times New Roman"/>
      <family val="1"/>
    </font>
    <font>
      <sz val="10"/>
      <name val="Arial"/>
      <family val="2"/>
    </font>
    <font>
      <sz val="10"/>
      <name val="Helv"/>
    </font>
    <font>
      <b/>
      <sz val="12"/>
      <name val="Arial"/>
      <family val="2"/>
    </font>
    <font>
      <sz val="12"/>
      <name val="Arial"/>
      <family val="2"/>
    </font>
    <font>
      <sz val="10"/>
      <color rgb="FF00B050"/>
      <name val="Arial"/>
      <family val="2"/>
    </font>
    <font>
      <sz val="16"/>
      <color rgb="FF00B050"/>
      <name val="Arial"/>
      <family val="2"/>
    </font>
    <font>
      <b/>
      <sz val="16"/>
      <color rgb="FF00B050"/>
      <name val="Arial"/>
      <family val="2"/>
    </font>
    <font>
      <b/>
      <sz val="11"/>
      <name val="Arial"/>
      <family val="2"/>
    </font>
    <font>
      <sz val="11"/>
      <name val="Arial"/>
      <family val="2"/>
    </font>
    <font>
      <b/>
      <i/>
      <sz val="11"/>
      <name val="Arial"/>
      <family val="2"/>
    </font>
    <font>
      <i/>
      <sz val="11"/>
      <name val="Arial"/>
      <family val="2"/>
    </font>
    <font>
      <b/>
      <i/>
      <sz val="12"/>
      <name val="Arial"/>
      <family val="2"/>
    </font>
    <font>
      <b/>
      <sz val="8"/>
      <color indexed="81"/>
      <name val="Tahoma"/>
      <family val="2"/>
    </font>
    <font>
      <sz val="8"/>
      <color indexed="81"/>
      <name val="Tahoma"/>
      <family val="2"/>
    </font>
    <font>
      <sz val="9"/>
      <color indexed="81"/>
      <name val="Tahoma"/>
      <family val="2"/>
    </font>
    <font>
      <b/>
      <sz val="7"/>
      <color indexed="81"/>
      <name val="Tahoma"/>
      <family val="2"/>
    </font>
    <font>
      <sz val="7"/>
      <color indexed="81"/>
      <name val="Tahoma"/>
      <family val="2"/>
    </font>
    <font>
      <b/>
      <sz val="13"/>
      <name val="Arial"/>
      <family val="2"/>
    </font>
    <font>
      <i/>
      <sz val="12"/>
      <name val="Arial"/>
      <family val="2"/>
    </font>
    <font>
      <sz val="11"/>
      <color theme="1"/>
      <name val="Arial"/>
      <family val="2"/>
    </font>
    <font>
      <b/>
      <i/>
      <u/>
      <sz val="12"/>
      <name val="Arial"/>
      <family val="2"/>
    </font>
    <font>
      <sz val="12"/>
      <color theme="1"/>
      <name val="Arial"/>
      <family val="2"/>
    </font>
    <font>
      <b/>
      <u/>
      <sz val="12"/>
      <name val="Arial"/>
      <family val="2"/>
    </font>
  </fonts>
  <fills count="11">
    <fill>
      <patternFill patternType="none"/>
    </fill>
    <fill>
      <patternFill patternType="gray125"/>
    </fill>
    <fill>
      <patternFill patternType="solid">
        <fgColor rgb="FFD1D1D1"/>
        <bgColor indexed="64"/>
      </patternFill>
    </fill>
    <fill>
      <patternFill patternType="solid">
        <fgColor rgb="FFE2E2E2"/>
        <bgColor indexed="64"/>
      </patternFill>
    </fill>
    <fill>
      <patternFill patternType="solid">
        <fgColor rgb="FFFFFFFF"/>
        <bgColor indexed="64"/>
      </patternFill>
    </fill>
    <fill>
      <patternFill patternType="solid">
        <fgColor rgb="FFF1F1F1"/>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6795556505021"/>
        <bgColor indexed="64"/>
      </patternFill>
    </fill>
    <fill>
      <patternFill patternType="solid">
        <fgColor theme="0" tint="-4.9989318521683403E-2"/>
        <bgColor indexed="64"/>
      </patternFill>
    </fill>
  </fills>
  <borders count="23">
    <border>
      <left/>
      <right/>
      <top/>
      <bottom/>
      <diagonal/>
    </border>
    <border>
      <left style="double">
        <color rgb="FF00000A"/>
      </left>
      <right style="medium">
        <color rgb="FF00000A"/>
      </right>
      <top style="double">
        <color rgb="FF00000A"/>
      </top>
      <bottom style="medium">
        <color rgb="FF00000A"/>
      </bottom>
      <diagonal/>
    </border>
    <border>
      <left/>
      <right style="medium">
        <color rgb="FF00000A"/>
      </right>
      <top style="double">
        <color rgb="FF00000A"/>
      </top>
      <bottom style="medium">
        <color rgb="FF00000A"/>
      </bottom>
      <diagonal/>
    </border>
    <border>
      <left/>
      <right style="double">
        <color rgb="FF00000A"/>
      </right>
      <top style="double">
        <color rgb="FF00000A"/>
      </top>
      <bottom style="medium">
        <color rgb="FF00000A"/>
      </bottom>
      <diagonal/>
    </border>
    <border>
      <left style="double">
        <color rgb="FF00000A"/>
      </left>
      <right style="medium">
        <color rgb="FF00000A"/>
      </right>
      <top/>
      <bottom style="medium">
        <color rgb="FF00000A"/>
      </bottom>
      <diagonal/>
    </border>
    <border>
      <left/>
      <right style="medium">
        <color rgb="FF00000A"/>
      </right>
      <top/>
      <bottom style="medium">
        <color rgb="FF00000A"/>
      </bottom>
      <diagonal/>
    </border>
    <border>
      <left/>
      <right style="double">
        <color rgb="FF00000A"/>
      </right>
      <top/>
      <bottom style="medium">
        <color rgb="FF00000A"/>
      </bottom>
      <diagonal/>
    </border>
    <border>
      <left style="double">
        <color rgb="FF00000A"/>
      </left>
      <right style="medium">
        <color rgb="FF00000A"/>
      </right>
      <top/>
      <bottom style="double">
        <color rgb="FF00000A"/>
      </bottom>
      <diagonal/>
    </border>
    <border>
      <left/>
      <right style="medium">
        <color rgb="FF00000A"/>
      </right>
      <top/>
      <bottom style="double">
        <color rgb="FF00000A"/>
      </bottom>
      <diagonal/>
    </border>
    <border>
      <left/>
      <right style="double">
        <color rgb="FF00000A"/>
      </right>
      <top/>
      <bottom style="double">
        <color rgb="FF00000A"/>
      </bottom>
      <diagonal/>
    </border>
    <border>
      <left style="medium">
        <color rgb="FF00000A"/>
      </left>
      <right style="medium">
        <color rgb="FF00000A"/>
      </right>
      <top style="medium">
        <color rgb="FF00000A"/>
      </top>
      <bottom style="medium">
        <color rgb="FF00000A"/>
      </bottom>
      <diagonal/>
    </border>
    <border>
      <left/>
      <right style="medium">
        <color rgb="FF00000A"/>
      </right>
      <top style="medium">
        <color rgb="FF00000A"/>
      </top>
      <bottom style="medium">
        <color rgb="FF00000A"/>
      </bottom>
      <diagonal/>
    </border>
    <border>
      <left style="medium">
        <color rgb="FF00000A"/>
      </left>
      <right style="medium">
        <color rgb="FF00000A"/>
      </right>
      <top/>
      <bottom style="medium">
        <color rgb="FF00000A"/>
      </bottom>
      <diagonal/>
    </border>
    <border>
      <left/>
      <right/>
      <top style="thin">
        <color indexed="64"/>
      </top>
      <bottom style="thin">
        <color indexed="64"/>
      </bottom>
      <diagonal/>
    </border>
    <border>
      <left style="thin">
        <color theme="0" tint="-0.14996795556505021"/>
      </left>
      <right/>
      <top/>
      <bottom/>
      <diagonal/>
    </border>
    <border>
      <left style="thin">
        <color theme="0" tint="-0.14996795556505021"/>
      </left>
      <right/>
      <top/>
      <bottom style="thin">
        <color indexed="64"/>
      </bottom>
      <diagonal/>
    </border>
    <border>
      <left/>
      <right/>
      <top/>
      <bottom style="thin">
        <color indexed="64"/>
      </bottom>
      <diagonal/>
    </border>
    <border>
      <left style="thin">
        <color theme="0" tint="-0.14996795556505021"/>
      </left>
      <right/>
      <top style="thin">
        <color indexed="64"/>
      </top>
      <bottom style="thin">
        <color indexed="64"/>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165" fontId="9" fillId="0" borderId="0"/>
  </cellStyleXfs>
  <cellXfs count="152">
    <xf numFmtId="0" fontId="0" fillId="0" borderId="0" xfId="0"/>
    <xf numFmtId="0" fontId="2" fillId="2" borderId="0" xfId="0" applyFont="1" applyFill="1" applyAlignment="1">
      <alignment horizontal="center" vertical="center" wrapText="1"/>
    </xf>
    <xf numFmtId="0" fontId="2" fillId="3" borderId="0" xfId="0" applyFont="1" applyFill="1" applyAlignment="1">
      <alignment horizontal="left" vertical="center" wrapText="1"/>
    </xf>
    <xf numFmtId="0" fontId="2" fillId="3" borderId="0" xfId="0" applyFont="1" applyFill="1" applyAlignment="1">
      <alignment horizontal="right" vertical="center" wrapText="1"/>
    </xf>
    <xf numFmtId="0" fontId="3" fillId="4" borderId="0" xfId="0" applyFont="1" applyFill="1" applyAlignment="1">
      <alignment horizontal="left" vertical="center" wrapText="1"/>
    </xf>
    <xf numFmtId="0" fontId="3" fillId="4" borderId="0" xfId="0" applyFont="1" applyFill="1" applyAlignment="1">
      <alignment horizontal="right" vertical="center" wrapText="1"/>
    </xf>
    <xf numFmtId="3" fontId="3" fillId="4" borderId="0" xfId="0" applyNumberFormat="1" applyFont="1" applyFill="1" applyAlignment="1">
      <alignment horizontal="right" vertical="center" wrapText="1"/>
    </xf>
    <xf numFmtId="0" fontId="4" fillId="5" borderId="0" xfId="0" applyFont="1" applyFill="1" applyAlignment="1">
      <alignment horizontal="left" vertical="center" wrapText="1"/>
    </xf>
    <xf numFmtId="0" fontId="4" fillId="5" borderId="0" xfId="0" applyFont="1" applyFill="1" applyAlignment="1">
      <alignment horizontal="right" vertical="center" wrapText="1"/>
    </xf>
    <xf numFmtId="3" fontId="4" fillId="5" borderId="0" xfId="0" applyNumberFormat="1" applyFont="1" applyFill="1" applyAlignment="1">
      <alignment horizontal="right" vertical="center" wrapText="1"/>
    </xf>
    <xf numFmtId="164" fontId="3" fillId="4" borderId="0" xfId="1" applyNumberFormat="1" applyFont="1" applyFill="1" applyAlignment="1">
      <alignment horizontal="right" vertical="center" wrapText="1"/>
    </xf>
    <xf numFmtId="1" fontId="3" fillId="4" borderId="0" xfId="0" applyNumberFormat="1" applyFont="1" applyFill="1" applyAlignment="1">
      <alignment horizontal="right" vertical="center" wrapText="1"/>
    </xf>
    <xf numFmtId="3" fontId="2" fillId="3" borderId="0" xfId="0" applyNumberFormat="1" applyFont="1" applyFill="1" applyAlignment="1">
      <alignment horizontal="right" vertical="center" wrapText="1"/>
    </xf>
    <xf numFmtId="3" fontId="0" fillId="0" borderId="0" xfId="0" applyNumberFormat="1"/>
    <xf numFmtId="164" fontId="4" fillId="5" borderId="0" xfId="1" applyNumberFormat="1" applyFont="1" applyFill="1" applyAlignment="1">
      <alignment horizontal="right" vertical="center" wrapText="1"/>
    </xf>
    <xf numFmtId="0" fontId="5" fillId="4" borderId="1" xfId="0" applyFont="1" applyFill="1" applyBorder="1" applyAlignment="1">
      <alignment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6" fillId="4" borderId="4" xfId="0" applyFont="1" applyFill="1" applyBorder="1" applyAlignment="1">
      <alignment vertical="center" wrapText="1"/>
    </xf>
    <xf numFmtId="0" fontId="5" fillId="4" borderId="7" xfId="0" applyFont="1" applyFill="1" applyBorder="1" applyAlignment="1">
      <alignment vertical="center" wrapText="1"/>
    </xf>
    <xf numFmtId="164" fontId="6" fillId="4" borderId="5" xfId="1" applyNumberFormat="1" applyFont="1" applyFill="1" applyBorder="1" applyAlignment="1">
      <alignment horizontal="right" vertical="center" wrapText="1"/>
    </xf>
    <xf numFmtId="164" fontId="6" fillId="4" borderId="6" xfId="1" applyNumberFormat="1" applyFont="1" applyFill="1" applyBorder="1" applyAlignment="1">
      <alignment horizontal="right" vertical="center" wrapText="1"/>
    </xf>
    <xf numFmtId="164" fontId="5" fillId="4" borderId="8" xfId="1" applyNumberFormat="1" applyFont="1" applyFill="1" applyBorder="1" applyAlignment="1">
      <alignment horizontal="right" vertical="center" wrapText="1"/>
    </xf>
    <xf numFmtId="164" fontId="5" fillId="4" borderId="9" xfId="1" applyNumberFormat="1" applyFont="1" applyFill="1" applyBorder="1" applyAlignment="1">
      <alignment horizontal="right" vertical="center" wrapText="1"/>
    </xf>
    <xf numFmtId="0" fontId="7"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6" fillId="4" borderId="12" xfId="0" applyFont="1" applyFill="1" applyBorder="1" applyAlignment="1">
      <alignment vertical="center" wrapText="1"/>
    </xf>
    <xf numFmtId="3" fontId="6" fillId="4" borderId="5" xfId="0" applyNumberFormat="1" applyFont="1" applyFill="1" applyBorder="1" applyAlignment="1">
      <alignment horizontal="right" vertical="center" wrapText="1"/>
    </xf>
    <xf numFmtId="0" fontId="6" fillId="4" borderId="5" xfId="0" applyFont="1" applyFill="1" applyBorder="1" applyAlignment="1">
      <alignment horizontal="right" vertical="center" wrapText="1"/>
    </xf>
    <xf numFmtId="0" fontId="5" fillId="4" borderId="12" xfId="0" applyFont="1" applyFill="1" applyBorder="1" applyAlignment="1">
      <alignment vertical="center" wrapText="1"/>
    </xf>
    <xf numFmtId="3" fontId="5" fillId="4" borderId="5" xfId="0" applyNumberFormat="1" applyFont="1" applyFill="1" applyBorder="1" applyAlignment="1">
      <alignment horizontal="right" vertical="center" wrapText="1"/>
    </xf>
    <xf numFmtId="164" fontId="2" fillId="3" borderId="0" xfId="1" applyNumberFormat="1" applyFont="1" applyFill="1" applyAlignment="1">
      <alignment horizontal="right" vertical="center" wrapText="1"/>
    </xf>
    <xf numFmtId="164" fontId="0" fillId="0" borderId="0" xfId="1" applyNumberFormat="1" applyFont="1"/>
    <xf numFmtId="165" fontId="8" fillId="0" borderId="0" xfId="0" applyNumberFormat="1" applyFont="1"/>
    <xf numFmtId="165" fontId="10" fillId="0" borderId="0" xfId="2" applyFont="1" applyAlignment="1">
      <alignment horizontal="center"/>
    </xf>
    <xf numFmtId="165" fontId="13" fillId="6" borderId="0" xfId="2" applyFont="1" applyFill="1" applyAlignment="1">
      <alignment horizontal="center"/>
    </xf>
    <xf numFmtId="165" fontId="14" fillId="6" borderId="0" xfId="2" applyFont="1" applyFill="1" applyAlignment="1">
      <alignment horizontal="left" indent="6"/>
    </xf>
    <xf numFmtId="166" fontId="12" fillId="6" borderId="0" xfId="2" applyNumberFormat="1" applyFont="1" applyFill="1"/>
    <xf numFmtId="165" fontId="8" fillId="0" borderId="0" xfId="2" applyFont="1"/>
    <xf numFmtId="0" fontId="8" fillId="0" borderId="0" xfId="0" applyFont="1"/>
    <xf numFmtId="166" fontId="8" fillId="0" borderId="0" xfId="2" applyNumberFormat="1" applyFont="1"/>
    <xf numFmtId="14" fontId="15" fillId="7" borderId="13" xfId="2" applyNumberFormat="1" applyFont="1" applyFill="1" applyBorder="1" applyAlignment="1" applyProtection="1">
      <alignment horizontal="center"/>
      <protection locked="0"/>
    </xf>
    <xf numFmtId="165" fontId="8" fillId="0" borderId="0" xfId="2" applyFont="1" applyAlignment="1">
      <alignment horizontal="center"/>
    </xf>
    <xf numFmtId="165" fontId="15" fillId="7" borderId="0" xfId="2" applyFont="1" applyFill="1"/>
    <xf numFmtId="165" fontId="16" fillId="7" borderId="0" xfId="2" applyFont="1" applyFill="1"/>
    <xf numFmtId="165" fontId="15" fillId="7" borderId="0" xfId="2" applyFont="1" applyFill="1" applyAlignment="1">
      <alignment horizontal="left" indent="1"/>
    </xf>
    <xf numFmtId="165" fontId="8" fillId="0" borderId="0" xfId="2" applyFont="1" applyProtection="1">
      <protection locked="0"/>
    </xf>
    <xf numFmtId="165" fontId="8" fillId="0" borderId="0" xfId="0" applyNumberFormat="1" applyFont="1" applyProtection="1">
      <protection locked="0"/>
    </xf>
    <xf numFmtId="0" fontId="0" fillId="0" borderId="0" xfId="0" applyProtection="1">
      <protection locked="0"/>
    </xf>
    <xf numFmtId="165" fontId="17" fillId="7" borderId="0" xfId="2" applyFont="1" applyFill="1" applyAlignment="1">
      <alignment horizontal="left"/>
    </xf>
    <xf numFmtId="165" fontId="18" fillId="7" borderId="0" xfId="2" applyFont="1" applyFill="1"/>
    <xf numFmtId="165" fontId="17" fillId="7" borderId="0" xfId="2" applyFont="1" applyFill="1"/>
    <xf numFmtId="165" fontId="16" fillId="7" borderId="0" xfId="2" applyFont="1" applyFill="1" applyAlignment="1">
      <alignment horizontal="left" indent="1"/>
    </xf>
    <xf numFmtId="168" fontId="15" fillId="7" borderId="0" xfId="0" applyNumberFormat="1" applyFont="1" applyFill="1" applyAlignment="1" applyProtection="1">
      <alignment horizontal="fill"/>
      <protection locked="0"/>
    </xf>
    <xf numFmtId="167" fontId="16" fillId="7" borderId="0" xfId="0" applyNumberFormat="1" applyFont="1" applyFill="1"/>
    <xf numFmtId="168" fontId="16" fillId="7" borderId="0" xfId="0" applyNumberFormat="1" applyFont="1" applyFill="1" applyAlignment="1" applyProtection="1">
      <alignment horizontal="fill"/>
      <protection locked="0"/>
    </xf>
    <xf numFmtId="168" fontId="17" fillId="7" borderId="0" xfId="0" applyNumberFormat="1" applyFont="1" applyFill="1" applyAlignment="1">
      <alignment horizontal="fill"/>
    </xf>
    <xf numFmtId="168" fontId="16" fillId="7" borderId="0" xfId="0" applyNumberFormat="1" applyFont="1" applyFill="1" applyAlignment="1">
      <alignment horizontal="fill"/>
    </xf>
    <xf numFmtId="168" fontId="17" fillId="7" borderId="0" xfId="0" applyNumberFormat="1" applyFont="1" applyFill="1" applyAlignment="1" applyProtection="1">
      <alignment horizontal="fill"/>
      <protection locked="0"/>
    </xf>
    <xf numFmtId="165" fontId="16" fillId="7" borderId="0" xfId="2" applyFont="1" applyFill="1" applyAlignment="1">
      <alignment horizontal="center"/>
    </xf>
    <xf numFmtId="14" fontId="15" fillId="7" borderId="0" xfId="2" applyNumberFormat="1" applyFont="1" applyFill="1" applyAlignment="1">
      <alignment horizontal="center"/>
    </xf>
    <xf numFmtId="165" fontId="16" fillId="7" borderId="0" xfId="2" applyFont="1" applyFill="1" applyAlignment="1" applyProtection="1">
      <alignment horizontal="left" indent="1"/>
      <protection locked="0"/>
    </xf>
    <xf numFmtId="165" fontId="16" fillId="7" borderId="0" xfId="2" applyFont="1" applyFill="1" applyProtection="1">
      <protection locked="0"/>
    </xf>
    <xf numFmtId="165" fontId="18" fillId="7" borderId="0" xfId="2" applyFont="1" applyFill="1" applyAlignment="1">
      <alignment horizontal="right"/>
    </xf>
    <xf numFmtId="0" fontId="1" fillId="7" borderId="0" xfId="0" applyFont="1" applyFill="1"/>
    <xf numFmtId="165" fontId="25" fillId="0" borderId="0" xfId="2" applyFont="1" applyAlignment="1" applyProtection="1">
      <alignment horizontal="center"/>
      <protection locked="0"/>
    </xf>
    <xf numFmtId="168" fontId="0" fillId="0" borderId="0" xfId="0" applyNumberFormat="1"/>
    <xf numFmtId="0" fontId="0" fillId="8" borderId="14" xfId="0" applyFill="1" applyBorder="1" applyAlignment="1">
      <alignment vertical="top" wrapText="1"/>
    </xf>
    <xf numFmtId="0" fontId="0" fillId="8" borderId="0" xfId="0" applyFill="1"/>
    <xf numFmtId="0" fontId="0" fillId="8" borderId="0" xfId="0" applyFill="1" applyAlignment="1">
      <alignment vertical="top" wrapText="1"/>
    </xf>
    <xf numFmtId="165" fontId="8" fillId="8" borderId="15" xfId="2" applyFont="1" applyFill="1" applyBorder="1" applyAlignment="1">
      <alignment vertical="top" wrapText="1"/>
    </xf>
    <xf numFmtId="166" fontId="8" fillId="8" borderId="16" xfId="2" applyNumberFormat="1" applyFont="1" applyFill="1" applyBorder="1"/>
    <xf numFmtId="165" fontId="8" fillId="8" borderId="16" xfId="2" applyFont="1" applyFill="1" applyBorder="1" applyAlignment="1">
      <alignment vertical="top" wrapText="1"/>
    </xf>
    <xf numFmtId="165" fontId="10" fillId="7" borderId="14" xfId="2" applyFont="1" applyFill="1" applyBorder="1" applyAlignment="1">
      <alignment horizontal="center" vertical="top" wrapText="1"/>
    </xf>
    <xf numFmtId="165" fontId="10" fillId="7" borderId="0" xfId="2" applyFont="1" applyFill="1" applyAlignment="1">
      <alignment horizontal="center" vertical="top" wrapText="1"/>
    </xf>
    <xf numFmtId="165" fontId="19" fillId="7" borderId="14" xfId="2" applyFont="1" applyFill="1" applyBorder="1" applyAlignment="1">
      <alignment horizontal="right" vertical="top" wrapText="1"/>
    </xf>
    <xf numFmtId="0" fontId="27" fillId="9" borderId="0" xfId="0" applyFont="1" applyFill="1" applyAlignment="1">
      <alignment vertical="top" wrapText="1"/>
    </xf>
    <xf numFmtId="0" fontId="27" fillId="9" borderId="0" xfId="0" applyFont="1" applyFill="1"/>
    <xf numFmtId="0" fontId="27" fillId="10" borderId="0" xfId="0" applyFont="1" applyFill="1" applyAlignment="1">
      <alignment vertical="top" wrapText="1"/>
    </xf>
    <xf numFmtId="0" fontId="27" fillId="10" borderId="0" xfId="0" applyFont="1" applyFill="1"/>
    <xf numFmtId="165" fontId="11" fillId="7" borderId="17" xfId="2" applyFont="1" applyFill="1" applyBorder="1" applyAlignment="1">
      <alignment horizontal="center" vertical="top" wrapText="1"/>
    </xf>
    <xf numFmtId="0" fontId="10" fillId="7" borderId="13" xfId="2" applyNumberFormat="1" applyFont="1" applyFill="1" applyBorder="1" applyAlignment="1" applyProtection="1">
      <alignment horizontal="center"/>
      <protection locked="0"/>
    </xf>
    <xf numFmtId="165" fontId="11" fillId="7" borderId="13" xfId="2" applyFont="1" applyFill="1" applyBorder="1" applyAlignment="1">
      <alignment horizontal="center" vertical="top" wrapText="1"/>
    </xf>
    <xf numFmtId="165" fontId="11" fillId="7" borderId="14" xfId="2" applyFont="1" applyFill="1" applyBorder="1" applyAlignment="1">
      <alignment horizontal="center" vertical="top" wrapText="1"/>
    </xf>
    <xf numFmtId="165" fontId="11" fillId="7" borderId="0" xfId="2" applyFont="1" applyFill="1" applyAlignment="1">
      <alignment horizontal="center" vertical="top" wrapText="1"/>
    </xf>
    <xf numFmtId="165" fontId="10" fillId="7" borderId="14" xfId="2" applyFont="1" applyFill="1" applyBorder="1" applyAlignment="1">
      <alignment vertical="top" wrapText="1"/>
    </xf>
    <xf numFmtId="165" fontId="11" fillId="7" borderId="14" xfId="2" applyFont="1" applyFill="1" applyBorder="1" applyAlignment="1" applyProtection="1">
      <alignment horizontal="left" vertical="top" wrapText="1"/>
      <protection locked="0"/>
    </xf>
    <xf numFmtId="168" fontId="11" fillId="7" borderId="0" xfId="0" applyNumberFormat="1" applyFont="1" applyFill="1" applyAlignment="1" applyProtection="1">
      <alignment horizontal="fill"/>
      <protection locked="0"/>
    </xf>
    <xf numFmtId="165" fontId="11" fillId="7" borderId="0" xfId="2" applyFont="1" applyFill="1" applyAlignment="1" applyProtection="1">
      <alignment horizontal="left" vertical="top" wrapText="1"/>
      <protection locked="0"/>
    </xf>
    <xf numFmtId="165" fontId="26" fillId="7" borderId="14" xfId="2" applyFont="1" applyFill="1" applyBorder="1" applyAlignment="1">
      <alignment horizontal="right" vertical="top" wrapText="1"/>
    </xf>
    <xf numFmtId="165" fontId="11" fillId="7" borderId="14" xfId="2" applyFont="1" applyFill="1" applyBorder="1" applyAlignment="1">
      <alignment horizontal="left" vertical="top" wrapText="1"/>
    </xf>
    <xf numFmtId="165" fontId="11" fillId="7" borderId="0" xfId="2" applyFont="1" applyFill="1" applyAlignment="1">
      <alignment horizontal="left" vertical="top" wrapText="1"/>
    </xf>
    <xf numFmtId="165" fontId="10" fillId="7" borderId="14" xfId="2" applyFont="1" applyFill="1" applyBorder="1" applyAlignment="1">
      <alignment horizontal="left" vertical="top" wrapText="1"/>
    </xf>
    <xf numFmtId="165" fontId="11" fillId="7" borderId="14" xfId="2" applyFont="1" applyFill="1" applyBorder="1" applyAlignment="1" applyProtection="1">
      <alignment vertical="top" wrapText="1"/>
      <protection locked="0"/>
    </xf>
    <xf numFmtId="165" fontId="11" fillId="7" borderId="14" xfId="2" applyFont="1" applyFill="1" applyBorder="1" applyAlignment="1">
      <alignment vertical="top" wrapText="1"/>
    </xf>
    <xf numFmtId="165" fontId="11" fillId="7" borderId="14" xfId="0" applyNumberFormat="1" applyFont="1" applyFill="1" applyBorder="1" applyAlignment="1">
      <alignment vertical="top" wrapText="1"/>
    </xf>
    <xf numFmtId="165" fontId="19" fillId="7" borderId="14" xfId="2" applyFont="1" applyFill="1" applyBorder="1" applyAlignment="1">
      <alignment vertical="top" wrapText="1"/>
    </xf>
    <xf numFmtId="167" fontId="11" fillId="7" borderId="0" xfId="0" applyNumberFormat="1" applyFont="1" applyFill="1"/>
    <xf numFmtId="0" fontId="11" fillId="7" borderId="13" xfId="2" applyNumberFormat="1" applyFont="1" applyFill="1" applyBorder="1" applyAlignment="1" applyProtection="1">
      <alignment horizontal="center"/>
      <protection locked="0"/>
    </xf>
    <xf numFmtId="0" fontId="11" fillId="7" borderId="0" xfId="2" applyNumberFormat="1" applyFont="1" applyFill="1" applyAlignment="1">
      <alignment horizontal="center"/>
    </xf>
    <xf numFmtId="0" fontId="11" fillId="7" borderId="14" xfId="0" applyFont="1" applyFill="1" applyBorder="1" applyAlignment="1" applyProtection="1">
      <alignment vertical="top" wrapText="1"/>
      <protection locked="0"/>
    </xf>
    <xf numFmtId="165" fontId="26" fillId="7" borderId="18" xfId="2" applyFont="1" applyFill="1" applyBorder="1" applyAlignment="1">
      <alignment horizontal="right" vertical="top" wrapText="1"/>
    </xf>
    <xf numFmtId="168" fontId="26" fillId="7" borderId="19" xfId="0" applyNumberFormat="1" applyFont="1" applyFill="1" applyBorder="1" applyAlignment="1">
      <alignment horizontal="fill"/>
    </xf>
    <xf numFmtId="165" fontId="26" fillId="7" borderId="19" xfId="2" applyFont="1" applyFill="1" applyBorder="1" applyAlignment="1">
      <alignment horizontal="right" vertical="top" wrapText="1"/>
    </xf>
    <xf numFmtId="0" fontId="10" fillId="7" borderId="20" xfId="2" applyNumberFormat="1" applyFont="1" applyFill="1" applyBorder="1" applyAlignment="1" applyProtection="1">
      <alignment horizontal="center"/>
      <protection locked="0"/>
    </xf>
    <xf numFmtId="0" fontId="10" fillId="7" borderId="21" xfId="2" applyNumberFormat="1" applyFont="1" applyFill="1" applyBorder="1" applyAlignment="1">
      <alignment horizontal="center"/>
    </xf>
    <xf numFmtId="167" fontId="11" fillId="7" borderId="21" xfId="2" applyNumberFormat="1" applyFont="1" applyFill="1" applyBorder="1"/>
    <xf numFmtId="167" fontId="11" fillId="7" borderId="21" xfId="2" applyNumberFormat="1" applyFont="1" applyFill="1" applyBorder="1" applyAlignment="1">
      <alignment horizontal="center"/>
    </xf>
    <xf numFmtId="168" fontId="11" fillId="7" borderId="21" xfId="0" applyNumberFormat="1" applyFont="1" applyFill="1" applyBorder="1" applyAlignment="1" applyProtection="1">
      <alignment horizontal="fill"/>
      <protection locked="0"/>
    </xf>
    <xf numFmtId="168" fontId="19" fillId="7" borderId="21" xfId="0" applyNumberFormat="1" applyFont="1" applyFill="1" applyBorder="1" applyAlignment="1">
      <alignment horizontal="fill"/>
    </xf>
    <xf numFmtId="168" fontId="11" fillId="7" borderId="21" xfId="0" applyNumberFormat="1" applyFont="1" applyFill="1" applyBorder="1" applyAlignment="1">
      <alignment horizontal="fill"/>
    </xf>
    <xf numFmtId="168" fontId="11" fillId="7" borderId="21" xfId="2" applyNumberFormat="1" applyFont="1" applyFill="1" applyBorder="1" applyAlignment="1">
      <alignment horizontal="fill"/>
    </xf>
    <xf numFmtId="168" fontId="11" fillId="7" borderId="21" xfId="2" applyNumberFormat="1" applyFont="1" applyFill="1" applyBorder="1" applyAlignment="1" applyProtection="1">
      <alignment horizontal="fill"/>
      <protection locked="0"/>
    </xf>
    <xf numFmtId="168" fontId="19" fillId="7" borderId="21" xfId="2" applyNumberFormat="1" applyFont="1" applyFill="1" applyBorder="1" applyAlignment="1">
      <alignment horizontal="fill"/>
    </xf>
    <xf numFmtId="167" fontId="11" fillId="7" borderId="22" xfId="0" applyNumberFormat="1" applyFont="1" applyFill="1" applyBorder="1"/>
    <xf numFmtId="168" fontId="11" fillId="7" borderId="21" xfId="2" applyNumberFormat="1" applyFont="1" applyFill="1" applyBorder="1" applyAlignment="1" applyProtection="1">
      <alignment horizontal="fill" vertical="top"/>
      <protection locked="0"/>
    </xf>
    <xf numFmtId="168" fontId="10" fillId="7" borderId="21" xfId="0" applyNumberFormat="1" applyFont="1" applyFill="1" applyBorder="1" applyAlignment="1">
      <alignment horizontal="fill"/>
    </xf>
    <xf numFmtId="168" fontId="10" fillId="7" borderId="21" xfId="0" applyNumberFormat="1" applyFont="1" applyFill="1" applyBorder="1" applyAlignment="1" applyProtection="1">
      <alignment horizontal="fill"/>
      <protection locked="0"/>
    </xf>
    <xf numFmtId="0" fontId="10" fillId="7" borderId="0" xfId="2" applyNumberFormat="1" applyFont="1" applyFill="1" applyBorder="1" applyAlignment="1">
      <alignment horizontal="center"/>
    </xf>
    <xf numFmtId="167" fontId="11" fillId="7" borderId="0" xfId="2" applyNumberFormat="1" applyFont="1" applyFill="1" applyBorder="1"/>
    <xf numFmtId="167" fontId="11" fillId="7" borderId="0" xfId="2" applyNumberFormat="1" applyFont="1" applyFill="1" applyBorder="1" applyAlignment="1">
      <alignment horizontal="center"/>
    </xf>
    <xf numFmtId="168" fontId="11" fillId="7" borderId="0" xfId="0" applyNumberFormat="1" applyFont="1" applyFill="1" applyBorder="1" applyAlignment="1" applyProtection="1">
      <alignment horizontal="fill"/>
      <protection locked="0"/>
    </xf>
    <xf numFmtId="168" fontId="19" fillId="7" borderId="0" xfId="0" applyNumberFormat="1" applyFont="1" applyFill="1" applyBorder="1" applyAlignment="1">
      <alignment horizontal="fill"/>
    </xf>
    <xf numFmtId="168" fontId="11" fillId="7" borderId="0" xfId="0" applyNumberFormat="1" applyFont="1" applyFill="1" applyBorder="1" applyAlignment="1">
      <alignment horizontal="fill"/>
    </xf>
    <xf numFmtId="168" fontId="11" fillId="7" borderId="0" xfId="2" applyNumberFormat="1" applyFont="1" applyFill="1" applyBorder="1" applyAlignment="1">
      <alignment horizontal="fill"/>
    </xf>
    <xf numFmtId="168" fontId="11" fillId="7" borderId="0" xfId="2" applyNumberFormat="1" applyFont="1" applyFill="1" applyBorder="1" applyAlignment="1" applyProtection="1">
      <alignment horizontal="fill"/>
      <protection locked="0"/>
    </xf>
    <xf numFmtId="168" fontId="19" fillId="7" borderId="0" xfId="2" applyNumberFormat="1" applyFont="1" applyFill="1" applyBorder="1" applyAlignment="1">
      <alignment horizontal="fill"/>
    </xf>
    <xf numFmtId="167" fontId="11" fillId="7" borderId="0" xfId="0" applyNumberFormat="1" applyFont="1" applyFill="1" applyBorder="1"/>
    <xf numFmtId="165" fontId="11" fillId="7" borderId="20" xfId="2" applyFont="1" applyFill="1" applyBorder="1" applyAlignment="1">
      <alignment horizontal="center" vertical="top" wrapText="1"/>
    </xf>
    <xf numFmtId="165" fontId="11" fillId="7" borderId="21" xfId="2" applyFont="1" applyFill="1" applyBorder="1" applyAlignment="1">
      <alignment horizontal="center" vertical="top" wrapText="1"/>
    </xf>
    <xf numFmtId="165" fontId="10" fillId="7" borderId="21" xfId="2" applyFont="1" applyFill="1" applyBorder="1" applyAlignment="1">
      <alignment horizontal="center" vertical="top" wrapText="1"/>
    </xf>
    <xf numFmtId="165" fontId="10" fillId="7" borderId="21" xfId="2" applyFont="1" applyFill="1" applyBorder="1" applyAlignment="1">
      <alignment vertical="top" wrapText="1"/>
    </xf>
    <xf numFmtId="165" fontId="11" fillId="7" borderId="21" xfId="2" applyFont="1" applyFill="1" applyBorder="1" applyAlignment="1" applyProtection="1">
      <alignment horizontal="left" vertical="top" wrapText="1"/>
      <protection locked="0"/>
    </xf>
    <xf numFmtId="165" fontId="19" fillId="7" borderId="21" xfId="2" applyFont="1" applyFill="1" applyBorder="1" applyAlignment="1">
      <alignment horizontal="right" vertical="top" wrapText="1"/>
    </xf>
    <xf numFmtId="165" fontId="26" fillId="7" borderId="21" xfId="2" applyFont="1" applyFill="1" applyBorder="1" applyAlignment="1">
      <alignment horizontal="right" vertical="top" wrapText="1"/>
    </xf>
    <xf numFmtId="165" fontId="26" fillId="7" borderId="21" xfId="2" applyFont="1" applyFill="1" applyBorder="1" applyAlignment="1">
      <alignment horizontal="left" vertical="top" wrapText="1"/>
    </xf>
    <xf numFmtId="165" fontId="11" fillId="7" borderId="21" xfId="2" applyFont="1" applyFill="1" applyBorder="1" applyAlignment="1">
      <alignment horizontal="left" vertical="top" wrapText="1"/>
    </xf>
    <xf numFmtId="165" fontId="10" fillId="7" borderId="21" xfId="2" applyFont="1" applyFill="1" applyBorder="1" applyAlignment="1">
      <alignment horizontal="left" vertical="top" wrapText="1"/>
    </xf>
    <xf numFmtId="165" fontId="11" fillId="7" borderId="21" xfId="2" applyFont="1" applyFill="1" applyBorder="1" applyAlignment="1" applyProtection="1">
      <alignment vertical="top" wrapText="1"/>
      <protection locked="0"/>
    </xf>
    <xf numFmtId="0" fontId="29" fillId="7" borderId="21" xfId="0" applyFont="1" applyFill="1" applyBorder="1" applyAlignment="1" applyProtection="1">
      <alignment vertical="top" wrapText="1"/>
      <protection locked="0"/>
    </xf>
    <xf numFmtId="165" fontId="10" fillId="7" borderId="21" xfId="0" applyNumberFormat="1" applyFont="1" applyFill="1" applyBorder="1" applyAlignment="1">
      <alignment horizontal="right" vertical="top" wrapText="1"/>
    </xf>
    <xf numFmtId="165" fontId="19" fillId="7" borderId="21" xfId="2" applyFont="1" applyFill="1" applyBorder="1" applyAlignment="1">
      <alignment vertical="top" wrapText="1"/>
    </xf>
    <xf numFmtId="165" fontId="11" fillId="7" borderId="22" xfId="2" applyFont="1" applyFill="1" applyBorder="1" applyAlignment="1">
      <alignment horizontal="left" vertical="top" wrapText="1"/>
    </xf>
    <xf numFmtId="165" fontId="12" fillId="6" borderId="0" xfId="0" applyNumberFormat="1" applyFont="1" applyFill="1"/>
    <xf numFmtId="0" fontId="12" fillId="6" borderId="0" xfId="0" applyFont="1" applyFill="1"/>
    <xf numFmtId="165" fontId="16" fillId="7" borderId="13" xfId="2" applyFont="1" applyFill="1" applyBorder="1" applyAlignment="1">
      <alignment horizontal="center"/>
    </xf>
    <xf numFmtId="0" fontId="1" fillId="7" borderId="13" xfId="0" applyFont="1" applyFill="1" applyBorder="1" applyAlignment="1">
      <alignment horizontal="center"/>
    </xf>
    <xf numFmtId="165" fontId="25" fillId="0" borderId="0" xfId="2" applyFont="1" applyAlignment="1" applyProtection="1">
      <alignment horizontal="center"/>
      <protection locked="0"/>
    </xf>
    <xf numFmtId="0" fontId="0" fillId="0" borderId="0" xfId="0" applyAlignment="1">
      <alignment horizontal="center"/>
    </xf>
    <xf numFmtId="165" fontId="11" fillId="7" borderId="17" xfId="2" applyFont="1" applyFill="1" applyBorder="1" applyAlignment="1">
      <alignment horizontal="left" vertical="top" wrapText="1" indent="16"/>
    </xf>
    <xf numFmtId="0" fontId="29" fillId="0" borderId="13" xfId="0" applyFont="1" applyBorder="1" applyAlignment="1">
      <alignment horizontal="left" vertical="top" wrapText="1" indent="16"/>
    </xf>
    <xf numFmtId="165" fontId="14" fillId="6" borderId="14" xfId="2" applyFont="1" applyFill="1" applyBorder="1" applyAlignment="1">
      <alignment horizontal="center"/>
    </xf>
  </cellXfs>
  <cellStyles count="3">
    <cellStyle name="Migliaia" xfId="1" builtinId="3"/>
    <cellStyle name="Normal_BalanceSheets" xfId="2"/>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workbookViewId="0">
      <selection activeCell="C30" sqref="C30"/>
    </sheetView>
  </sheetViews>
  <sheetFormatPr defaultColWidth="37.28515625" defaultRowHeight="15" x14ac:dyDescent="0.25"/>
  <cols>
    <col min="1" max="1" width="44" customWidth="1"/>
    <col min="2" max="2" width="10.28515625" bestFit="1" customWidth="1"/>
    <col min="3" max="3" width="17.42578125" customWidth="1"/>
    <col min="4" max="4" width="17.28515625" customWidth="1"/>
  </cols>
  <sheetData>
    <row r="1" spans="1:4" x14ac:dyDescent="0.25">
      <c r="A1" s="1"/>
      <c r="B1" s="1"/>
      <c r="C1" s="1" t="s">
        <v>85</v>
      </c>
      <c r="D1" s="1" t="s">
        <v>0</v>
      </c>
    </row>
    <row r="2" spans="1:4" x14ac:dyDescent="0.25">
      <c r="A2" s="2" t="s">
        <v>2</v>
      </c>
      <c r="B2" s="3"/>
      <c r="C2" s="3"/>
      <c r="D2" s="3"/>
    </row>
    <row r="3" spans="1:4" x14ac:dyDescent="0.25">
      <c r="A3" s="4" t="s">
        <v>3</v>
      </c>
      <c r="B3" s="5"/>
      <c r="C3" s="6">
        <v>1195.5999999999999</v>
      </c>
      <c r="D3" s="6">
        <v>2469.02</v>
      </c>
    </row>
    <row r="4" spans="1:4" x14ac:dyDescent="0.25">
      <c r="A4" s="4" t="s">
        <v>4</v>
      </c>
      <c r="B4" s="5"/>
      <c r="C4" s="6">
        <v>4733682.08</v>
      </c>
      <c r="D4" s="6">
        <v>4828699.5199999996</v>
      </c>
    </row>
    <row r="5" spans="1:4" x14ac:dyDescent="0.25">
      <c r="A5" s="7" t="s">
        <v>5</v>
      </c>
      <c r="B5" s="8"/>
      <c r="C5" s="9">
        <f>+C3+C4</f>
        <v>4734877.68</v>
      </c>
      <c r="D5" s="9">
        <v>4831168.5399999991</v>
      </c>
    </row>
    <row r="6" spans="1:4" x14ac:dyDescent="0.25">
      <c r="A6" s="2" t="s">
        <v>6</v>
      </c>
      <c r="B6" s="3"/>
      <c r="C6" s="3"/>
      <c r="D6" s="3"/>
    </row>
    <row r="7" spans="1:4" x14ac:dyDescent="0.25">
      <c r="A7" s="4" t="s">
        <v>7</v>
      </c>
      <c r="B7" s="5"/>
      <c r="C7" s="6">
        <v>44053.55</v>
      </c>
      <c r="D7" s="6">
        <v>48545.72</v>
      </c>
    </row>
    <row r="8" spans="1:4" x14ac:dyDescent="0.25">
      <c r="A8" s="4" t="s">
        <v>8</v>
      </c>
      <c r="B8" s="5"/>
      <c r="C8" s="6">
        <f>+C9+C10</f>
        <v>185472.61000000002</v>
      </c>
      <c r="D8" s="6">
        <v>203325.02000000002</v>
      </c>
    </row>
    <row r="9" spans="1:4" x14ac:dyDescent="0.25">
      <c r="A9" s="4" t="s">
        <v>9</v>
      </c>
      <c r="B9" s="5"/>
      <c r="C9" s="6">
        <f>2108+5069.89+484.71+133666.83+36396.47+915.7+5056+1197.54</f>
        <v>184895.14</v>
      </c>
      <c r="D9" s="6">
        <v>201943.05000000002</v>
      </c>
    </row>
    <row r="10" spans="1:4" x14ac:dyDescent="0.25">
      <c r="A10" s="4" t="s">
        <v>10</v>
      </c>
      <c r="B10" s="5"/>
      <c r="C10" s="10">
        <v>577.47</v>
      </c>
      <c r="D10" s="11">
        <v>1381.97</v>
      </c>
    </row>
    <row r="11" spans="1:4" x14ac:dyDescent="0.25">
      <c r="A11" s="4" t="s">
        <v>11</v>
      </c>
      <c r="B11" s="5"/>
      <c r="C11" s="6">
        <v>257816.09</v>
      </c>
      <c r="D11" s="6">
        <v>279058.83</v>
      </c>
    </row>
    <row r="12" spans="1:4" x14ac:dyDescent="0.25">
      <c r="A12" s="7" t="s">
        <v>12</v>
      </c>
      <c r="B12" s="8"/>
      <c r="C12" s="9">
        <f>+C7+C8+C11</f>
        <v>487342.25</v>
      </c>
      <c r="D12" s="9">
        <v>530929.57000000007</v>
      </c>
    </row>
    <row r="13" spans="1:4" x14ac:dyDescent="0.25">
      <c r="A13" s="2" t="s">
        <v>13</v>
      </c>
      <c r="B13" s="3"/>
      <c r="C13" s="12">
        <v>3442.94</v>
      </c>
      <c r="D13" s="12">
        <v>28657.71</v>
      </c>
    </row>
    <row r="14" spans="1:4" x14ac:dyDescent="0.25">
      <c r="A14" s="7" t="s">
        <v>14</v>
      </c>
      <c r="B14" s="8"/>
      <c r="C14" s="9">
        <f>+C13+C12+C5</f>
        <v>5225662.87</v>
      </c>
      <c r="D14" s="9">
        <v>5390755.8199999994</v>
      </c>
    </row>
    <row r="16" spans="1:4" x14ac:dyDescent="0.25">
      <c r="A16" s="1"/>
      <c r="B16" s="1"/>
      <c r="C16" s="1" t="s">
        <v>85</v>
      </c>
      <c r="D16" s="1" t="s">
        <v>0</v>
      </c>
    </row>
    <row r="17" spans="1:5" x14ac:dyDescent="0.25">
      <c r="A17" s="2" t="s">
        <v>15</v>
      </c>
      <c r="B17" s="3"/>
      <c r="C17" s="3"/>
      <c r="D17" s="3"/>
    </row>
    <row r="18" spans="1:5" x14ac:dyDescent="0.25">
      <c r="A18" s="4" t="s">
        <v>16</v>
      </c>
      <c r="B18" s="5"/>
      <c r="C18" s="6">
        <v>3692895.35</v>
      </c>
      <c r="D18" s="6">
        <v>3692895.35</v>
      </c>
      <c r="E18" s="13"/>
    </row>
    <row r="19" spans="1:5" x14ac:dyDescent="0.25">
      <c r="A19" s="4" t="s">
        <v>17</v>
      </c>
      <c r="B19" s="5"/>
      <c r="C19" s="6">
        <v>20063.46</v>
      </c>
      <c r="D19" s="6">
        <v>14014.85</v>
      </c>
    </row>
    <row r="20" spans="1:5" x14ac:dyDescent="0.25">
      <c r="A20" s="4" t="s">
        <v>18</v>
      </c>
      <c r="B20" s="5"/>
      <c r="C20" s="6">
        <v>-184638.43</v>
      </c>
      <c r="D20" s="6">
        <v>13553.76</v>
      </c>
      <c r="E20" s="13"/>
    </row>
    <row r="21" spans="1:5" x14ac:dyDescent="0.25">
      <c r="A21" s="4" t="s">
        <v>19</v>
      </c>
      <c r="B21" s="5"/>
      <c r="C21" s="6">
        <f>+'Conto economico'!C41</f>
        <v>30350.000000000335</v>
      </c>
      <c r="D21" s="6">
        <v>-198191.79000000097</v>
      </c>
    </row>
    <row r="22" spans="1:5" x14ac:dyDescent="0.25">
      <c r="A22" s="7" t="s">
        <v>20</v>
      </c>
      <c r="B22" s="8"/>
      <c r="C22" s="9">
        <f>+C18+C19+C21+C20</f>
        <v>3558670.3800000004</v>
      </c>
      <c r="D22" s="9">
        <v>3522272.169999999</v>
      </c>
    </row>
    <row r="23" spans="1:5" x14ac:dyDescent="0.25">
      <c r="A23" s="2" t="s">
        <v>21</v>
      </c>
      <c r="B23" s="3"/>
      <c r="C23" s="12">
        <v>0</v>
      </c>
      <c r="D23" s="12">
        <v>0</v>
      </c>
      <c r="E23" s="13"/>
    </row>
    <row r="24" spans="1:5" x14ac:dyDescent="0.25">
      <c r="A24" s="2" t="s">
        <v>22</v>
      </c>
      <c r="B24" s="3"/>
      <c r="C24" s="12">
        <v>117300.04</v>
      </c>
      <c r="D24" s="12">
        <v>139676.73000000001</v>
      </c>
      <c r="E24" s="13"/>
    </row>
    <row r="25" spans="1:5" x14ac:dyDescent="0.25">
      <c r="A25" s="2" t="s">
        <v>23</v>
      </c>
      <c r="B25" s="3"/>
      <c r="C25" s="12">
        <f>+C26+C27</f>
        <v>1545336.1600000001</v>
      </c>
      <c r="D25" s="12">
        <v>1727455.02</v>
      </c>
    </row>
    <row r="26" spans="1:5" x14ac:dyDescent="0.25">
      <c r="A26" s="4" t="s">
        <v>9</v>
      </c>
      <c r="B26" s="5"/>
      <c r="C26" s="6">
        <f>537182.3-505905.32+565082.27+14383.29+427490.46-2000-180730+1197.54</f>
        <v>856700.54</v>
      </c>
      <c r="D26" s="6">
        <v>1561410.02</v>
      </c>
    </row>
    <row r="27" spans="1:5" x14ac:dyDescent="0.25">
      <c r="A27" s="4" t="s">
        <v>10</v>
      </c>
      <c r="B27" s="5"/>
      <c r="C27" s="6">
        <f>505905.62+180730+2000</f>
        <v>688635.62</v>
      </c>
      <c r="D27" s="6">
        <v>166045</v>
      </c>
    </row>
    <row r="28" spans="1:5" x14ac:dyDescent="0.25">
      <c r="A28" s="2" t="s">
        <v>24</v>
      </c>
      <c r="B28" s="3"/>
      <c r="C28" s="12">
        <v>4356.59</v>
      </c>
      <c r="D28" s="12">
        <v>1352.3</v>
      </c>
    </row>
    <row r="29" spans="1:5" x14ac:dyDescent="0.25">
      <c r="A29" s="7" t="s">
        <v>25</v>
      </c>
      <c r="B29" s="8"/>
      <c r="C29" s="9">
        <f>+C22+C23+C24+C25+C28</f>
        <v>5225663.17</v>
      </c>
      <c r="D29" s="9">
        <v>5390756.2199999988</v>
      </c>
      <c r="E29" s="13"/>
    </row>
    <row r="30" spans="1:5" x14ac:dyDescent="0.25">
      <c r="C30" s="13">
        <f>+C29-C14</f>
        <v>0.29999999981373549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topLeftCell="A7" zoomScale="143" workbookViewId="0">
      <selection activeCell="C11" sqref="C11"/>
    </sheetView>
  </sheetViews>
  <sheetFormatPr defaultRowHeight="15" x14ac:dyDescent="0.25"/>
  <cols>
    <col min="1" max="1" width="58.7109375" customWidth="1"/>
    <col min="3" max="3" width="15.140625" customWidth="1"/>
    <col min="4" max="4" width="14.42578125" customWidth="1"/>
  </cols>
  <sheetData>
    <row r="1" spans="1:6" x14ac:dyDescent="0.25">
      <c r="A1" s="1"/>
      <c r="B1" s="1"/>
      <c r="C1" s="1" t="s">
        <v>85</v>
      </c>
      <c r="D1" s="1" t="s">
        <v>0</v>
      </c>
    </row>
    <row r="2" spans="1:6" x14ac:dyDescent="0.25">
      <c r="A2" s="2" t="s">
        <v>63</v>
      </c>
      <c r="B2" s="3"/>
      <c r="C2" s="3"/>
      <c r="D2" s="3"/>
    </row>
    <row r="3" spans="1:6" x14ac:dyDescent="0.25">
      <c r="A3" s="4" t="s">
        <v>62</v>
      </c>
      <c r="B3" s="5"/>
      <c r="C3" s="6">
        <v>2169019.7999999998</v>
      </c>
      <c r="D3" s="6">
        <v>2193979.6799999997</v>
      </c>
    </row>
    <row r="4" spans="1:6" x14ac:dyDescent="0.25">
      <c r="A4" s="4" t="s">
        <v>61</v>
      </c>
      <c r="B4" s="5"/>
      <c r="C4" s="5"/>
      <c r="D4" s="5"/>
    </row>
    <row r="5" spans="1:6" x14ac:dyDescent="0.25">
      <c r="A5" s="4" t="s">
        <v>60</v>
      </c>
      <c r="B5" s="5"/>
      <c r="C5" s="6">
        <v>1524620.74</v>
      </c>
      <c r="D5" s="6">
        <v>1370444.69</v>
      </c>
    </row>
    <row r="6" spans="1:6" x14ac:dyDescent="0.25">
      <c r="A6" s="4" t="s">
        <v>33</v>
      </c>
      <c r="B6" s="5"/>
      <c r="C6" s="6">
        <f>11780+4097.94+34584.22</f>
        <v>50462.16</v>
      </c>
      <c r="D6" s="6">
        <v>71116.28</v>
      </c>
    </row>
    <row r="7" spans="1:6" x14ac:dyDescent="0.25">
      <c r="A7" s="7" t="s">
        <v>59</v>
      </c>
      <c r="B7" s="8"/>
      <c r="C7" s="9">
        <f>+C5+C6</f>
        <v>1575082.9</v>
      </c>
      <c r="D7" s="9">
        <v>1441560.97</v>
      </c>
    </row>
    <row r="8" spans="1:6" x14ac:dyDescent="0.25">
      <c r="A8" s="7" t="s">
        <v>58</v>
      </c>
      <c r="B8" s="8"/>
      <c r="C8" s="9">
        <f>+C7+C3</f>
        <v>3744102.6999999997</v>
      </c>
      <c r="D8" s="9">
        <v>3635540.6499999994</v>
      </c>
      <c r="F8" s="13"/>
    </row>
    <row r="9" spans="1:6" x14ac:dyDescent="0.25">
      <c r="A9" s="2" t="s">
        <v>57</v>
      </c>
      <c r="B9" s="3"/>
      <c r="C9" s="3"/>
      <c r="D9" s="3"/>
    </row>
    <row r="10" spans="1:6" x14ac:dyDescent="0.25">
      <c r="A10" s="4" t="s">
        <v>56</v>
      </c>
      <c r="B10" s="5"/>
      <c r="C10" s="6">
        <v>187934.32</v>
      </c>
      <c r="D10" s="6">
        <v>330795.53000000003</v>
      </c>
    </row>
    <row r="11" spans="1:6" x14ac:dyDescent="0.25">
      <c r="A11" s="4" t="s">
        <v>55</v>
      </c>
      <c r="B11" s="5"/>
      <c r="C11" s="6">
        <f>2708743.69+8044.19+14200+3047.8</f>
        <v>2734035.6799999997</v>
      </c>
      <c r="D11" s="6">
        <v>2672759.4299999997</v>
      </c>
    </row>
    <row r="12" spans="1:6" x14ac:dyDescent="0.25">
      <c r="A12" s="4" t="s">
        <v>54</v>
      </c>
      <c r="B12" s="5"/>
      <c r="C12" s="5"/>
      <c r="D12" s="5"/>
    </row>
    <row r="13" spans="1:6" x14ac:dyDescent="0.25">
      <c r="A13" s="4" t="s">
        <v>53</v>
      </c>
      <c r="B13" s="5"/>
      <c r="C13" s="6">
        <v>475004.9</v>
      </c>
      <c r="D13" s="6">
        <v>494266.87</v>
      </c>
    </row>
    <row r="14" spans="1:6" x14ac:dyDescent="0.25">
      <c r="A14" s="4" t="s">
        <v>52</v>
      </c>
      <c r="B14" s="5"/>
      <c r="C14" s="6">
        <f>107755.39+3569.28+8144.11+547.16</f>
        <v>120015.94</v>
      </c>
      <c r="D14" s="6">
        <v>164916.99</v>
      </c>
    </row>
    <row r="15" spans="1:6" ht="22.5" x14ac:dyDescent="0.25">
      <c r="A15" s="4" t="s">
        <v>51</v>
      </c>
      <c r="B15" s="5"/>
      <c r="C15" s="6">
        <f>15025.42+944.33</f>
        <v>15969.75</v>
      </c>
      <c r="D15" s="6">
        <v>20898.490000000002</v>
      </c>
    </row>
    <row r="16" spans="1:6" x14ac:dyDescent="0.25">
      <c r="A16" s="4" t="s">
        <v>50</v>
      </c>
      <c r="B16" s="5"/>
      <c r="C16" s="6">
        <f>+C15</f>
        <v>15969.75</v>
      </c>
      <c r="D16" s="6">
        <v>20898.490000000002</v>
      </c>
    </row>
    <row r="17" spans="1:4" x14ac:dyDescent="0.25">
      <c r="A17" s="7" t="s">
        <v>49</v>
      </c>
      <c r="B17" s="8"/>
      <c r="C17" s="9">
        <f>+C13+C14+C15</f>
        <v>610990.59000000008</v>
      </c>
      <c r="D17" s="9">
        <v>680082.35</v>
      </c>
    </row>
    <row r="18" spans="1:4" x14ac:dyDescent="0.25">
      <c r="A18" s="4" t="s">
        <v>48</v>
      </c>
      <c r="B18" s="5"/>
      <c r="C18" s="5"/>
      <c r="D18" s="5"/>
    </row>
    <row r="19" spans="1:4" ht="22.5" x14ac:dyDescent="0.25">
      <c r="A19" s="4" t="s">
        <v>47</v>
      </c>
      <c r="B19" s="5"/>
      <c r="C19" s="6">
        <f>+C20+C21</f>
        <v>139977.97999999998</v>
      </c>
      <c r="D19" s="6">
        <v>139373.24</v>
      </c>
    </row>
    <row r="20" spans="1:4" x14ac:dyDescent="0.25">
      <c r="A20" s="4" t="s">
        <v>46</v>
      </c>
      <c r="B20" s="5"/>
      <c r="C20" s="6">
        <f>89808.15+26295.89+12186.15+4379.77+828.37+2003.3</f>
        <v>135501.62999999998</v>
      </c>
      <c r="D20" s="6">
        <v>1750.34</v>
      </c>
    </row>
    <row r="21" spans="1:4" x14ac:dyDescent="0.25">
      <c r="A21" s="4" t="s">
        <v>45</v>
      </c>
      <c r="B21" s="5"/>
      <c r="C21" s="6">
        <f>1713.87+1489.06+1273.42</f>
        <v>4476.3500000000004</v>
      </c>
      <c r="D21" s="6">
        <v>137622.9</v>
      </c>
    </row>
    <row r="22" spans="1:4" x14ac:dyDescent="0.25">
      <c r="A22" s="7" t="s">
        <v>44</v>
      </c>
      <c r="B22" s="8"/>
      <c r="C22" s="9">
        <f>+C19</f>
        <v>139977.97999999998</v>
      </c>
      <c r="D22" s="9">
        <v>139373.24</v>
      </c>
    </row>
    <row r="23" spans="1:4" x14ac:dyDescent="0.25">
      <c r="A23" s="4" t="s">
        <v>43</v>
      </c>
      <c r="B23" s="5"/>
      <c r="C23" s="10">
        <f>48545.72-44053.55</f>
        <v>4492.1699999999983</v>
      </c>
      <c r="D23" s="10">
        <v>-1977.9100000000035</v>
      </c>
    </row>
    <row r="24" spans="1:4" x14ac:dyDescent="0.25">
      <c r="A24" s="4" t="s">
        <v>42</v>
      </c>
      <c r="B24" s="5"/>
      <c r="C24" s="6">
        <f>28172.57-8044.19-14200-3047.8+10058.27</f>
        <v>12938.850000000002</v>
      </c>
      <c r="D24" s="6">
        <v>39630.549999999996</v>
      </c>
    </row>
    <row r="25" spans="1:4" x14ac:dyDescent="0.25">
      <c r="A25" s="7" t="s">
        <v>41</v>
      </c>
      <c r="B25" s="8"/>
      <c r="C25" s="9">
        <f>+C10+C11+C13+C14+C15+C19+C23+C24</f>
        <v>3690369.5899999994</v>
      </c>
      <c r="D25" s="9">
        <v>3860663.1900000004</v>
      </c>
    </row>
    <row r="26" spans="1:4" x14ac:dyDescent="0.25">
      <c r="A26" s="2" t="s">
        <v>40</v>
      </c>
      <c r="B26" s="3"/>
      <c r="C26" s="12">
        <f>+C8-C25</f>
        <v>53733.110000000335</v>
      </c>
      <c r="D26" s="12">
        <v>-225122.54000000097</v>
      </c>
    </row>
    <row r="27" spans="1:4" x14ac:dyDescent="0.25">
      <c r="A27" s="2" t="s">
        <v>39</v>
      </c>
      <c r="B27" s="3"/>
      <c r="C27" s="3"/>
      <c r="D27" s="3"/>
    </row>
    <row r="28" spans="1:4" x14ac:dyDescent="0.25">
      <c r="A28" s="4" t="s">
        <v>38</v>
      </c>
      <c r="B28" s="5"/>
      <c r="C28" s="5"/>
      <c r="D28" s="5"/>
    </row>
    <row r="29" spans="1:4" x14ac:dyDescent="0.25">
      <c r="A29" s="4" t="s">
        <v>37</v>
      </c>
      <c r="B29" s="5"/>
      <c r="C29" s="5"/>
      <c r="D29" s="5"/>
    </row>
    <row r="30" spans="1:4" x14ac:dyDescent="0.25">
      <c r="A30" s="4" t="s">
        <v>33</v>
      </c>
      <c r="B30" s="5"/>
      <c r="C30" s="10">
        <v>0</v>
      </c>
      <c r="D30" s="10">
        <v>33818.1</v>
      </c>
    </row>
    <row r="31" spans="1:4" x14ac:dyDescent="0.25">
      <c r="A31" s="7" t="s">
        <v>36</v>
      </c>
      <c r="B31" s="8"/>
      <c r="C31" s="14">
        <f>+C30</f>
        <v>0</v>
      </c>
      <c r="D31" s="14">
        <v>33818.1</v>
      </c>
    </row>
    <row r="32" spans="1:4" x14ac:dyDescent="0.25">
      <c r="A32" s="7" t="s">
        <v>35</v>
      </c>
      <c r="B32" s="8"/>
      <c r="C32" s="14">
        <f>+C31</f>
        <v>0</v>
      </c>
      <c r="D32" s="14">
        <v>33818.1</v>
      </c>
    </row>
    <row r="33" spans="1:4" x14ac:dyDescent="0.25">
      <c r="A33" s="4" t="s">
        <v>34</v>
      </c>
      <c r="B33" s="5"/>
      <c r="C33" s="5"/>
      <c r="D33" s="10"/>
    </row>
    <row r="34" spans="1:4" x14ac:dyDescent="0.25">
      <c r="A34" s="4" t="s">
        <v>33</v>
      </c>
      <c r="B34" s="5"/>
      <c r="C34" s="6">
        <f>5696.36+16280.71+0.04</f>
        <v>21977.11</v>
      </c>
      <c r="D34" s="10">
        <v>5481.3499999999995</v>
      </c>
    </row>
    <row r="35" spans="1:4" x14ac:dyDescent="0.25">
      <c r="A35" s="7" t="s">
        <v>32</v>
      </c>
      <c r="B35" s="8"/>
      <c r="C35" s="9">
        <f>+C34</f>
        <v>21977.11</v>
      </c>
      <c r="D35" s="14">
        <v>5481.3499999999995</v>
      </c>
    </row>
    <row r="36" spans="1:4" x14ac:dyDescent="0.25">
      <c r="A36" s="7" t="s">
        <v>31</v>
      </c>
      <c r="B36" s="8"/>
      <c r="C36" s="9">
        <f>+C32-C35</f>
        <v>-21977.11</v>
      </c>
      <c r="D36" s="14">
        <v>28336.75</v>
      </c>
    </row>
    <row r="37" spans="1:4" x14ac:dyDescent="0.25">
      <c r="A37" s="2" t="s">
        <v>30</v>
      </c>
      <c r="B37" s="3"/>
      <c r="C37" s="12">
        <f>+C26+C36</f>
        <v>31756.000000000335</v>
      </c>
      <c r="D37" s="31">
        <v>-196785.79000000097</v>
      </c>
    </row>
    <row r="38" spans="1:4" x14ac:dyDescent="0.25">
      <c r="A38" s="2" t="s">
        <v>29</v>
      </c>
      <c r="B38" s="3"/>
      <c r="C38" s="3"/>
      <c r="D38" s="31"/>
    </row>
    <row r="39" spans="1:4" x14ac:dyDescent="0.25">
      <c r="A39" s="4" t="s">
        <v>28</v>
      </c>
      <c r="B39" s="5"/>
      <c r="C39" s="6">
        <v>1406</v>
      </c>
      <c r="D39" s="10">
        <v>1406</v>
      </c>
    </row>
    <row r="40" spans="1:4" x14ac:dyDescent="0.25">
      <c r="A40" s="7" t="s">
        <v>27</v>
      </c>
      <c r="B40" s="8"/>
      <c r="C40" s="9">
        <f>+C39</f>
        <v>1406</v>
      </c>
      <c r="D40" s="14">
        <v>1406</v>
      </c>
    </row>
    <row r="41" spans="1:4" x14ac:dyDescent="0.25">
      <c r="A41" s="2" t="s">
        <v>26</v>
      </c>
      <c r="B41" s="3"/>
      <c r="C41" s="12">
        <f>+C37-C40</f>
        <v>30350.000000000335</v>
      </c>
      <c r="D41" s="31">
        <v>-198191.79000000097</v>
      </c>
    </row>
    <row r="42" spans="1:4" x14ac:dyDescent="0.25">
      <c r="D42" s="32"/>
    </row>
    <row r="43" spans="1:4" x14ac:dyDescent="0.25">
      <c r="D43" s="32"/>
    </row>
    <row r="44" spans="1:4" x14ac:dyDescent="0.25">
      <c r="C44" s="13"/>
      <c r="D44" s="32"/>
    </row>
    <row r="45" spans="1:4" x14ac:dyDescent="0.25">
      <c r="D45" s="3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7"/>
  <sheetViews>
    <sheetView tabSelected="1" topLeftCell="A190" workbookViewId="0">
      <selection activeCell="F158" sqref="F158"/>
    </sheetView>
  </sheetViews>
  <sheetFormatPr defaultColWidth="0" defaultRowHeight="15" zeroHeight="1" x14ac:dyDescent="0.25"/>
  <cols>
    <col min="1" max="1" width="2.5703125" customWidth="1"/>
    <col min="2" max="2" width="5" customWidth="1"/>
    <col min="3" max="3" width="3.140625" customWidth="1"/>
    <col min="4" max="4" width="3.85546875" customWidth="1"/>
    <col min="5" max="5" width="67.5703125" customWidth="1"/>
    <col min="6" max="6" width="14.28515625" customWidth="1"/>
    <col min="7" max="10" width="0" hidden="1" customWidth="1"/>
    <col min="11" max="16384" width="9.140625" hidden="1"/>
  </cols>
  <sheetData>
    <row r="1" spans="1:9" ht="16.5" x14ac:dyDescent="0.25">
      <c r="A1" s="33"/>
      <c r="B1" s="33"/>
      <c r="C1" s="34"/>
      <c r="D1" s="34"/>
      <c r="E1" s="65" t="s">
        <v>211</v>
      </c>
      <c r="F1" s="33"/>
      <c r="G1" s="33"/>
      <c r="H1" s="33"/>
      <c r="I1" s="33"/>
    </row>
    <row r="2" spans="1:9" ht="16.5" x14ac:dyDescent="0.25">
      <c r="A2" s="33"/>
      <c r="B2" s="33"/>
      <c r="C2" s="34"/>
      <c r="D2" s="34"/>
      <c r="E2" s="65" t="s">
        <v>212</v>
      </c>
      <c r="F2" s="33"/>
      <c r="G2" s="33"/>
      <c r="H2" s="33"/>
      <c r="I2" s="33"/>
    </row>
    <row r="3" spans="1:9" ht="15.75" x14ac:dyDescent="0.25">
      <c r="A3" s="33"/>
      <c r="B3" s="33"/>
      <c r="C3" s="34"/>
      <c r="D3" s="34"/>
      <c r="E3" s="34"/>
      <c r="F3" s="33"/>
      <c r="G3" s="33"/>
      <c r="H3" s="33"/>
      <c r="I3" s="33"/>
    </row>
    <row r="4" spans="1:9" s="39" customFormat="1" ht="20.25" x14ac:dyDescent="0.3">
      <c r="A4" s="143"/>
      <c r="B4" s="144"/>
      <c r="C4" s="35" t="s">
        <v>86</v>
      </c>
      <c r="D4" s="35"/>
      <c r="E4" s="36" t="s">
        <v>87</v>
      </c>
      <c r="F4" s="37"/>
      <c r="G4" s="38"/>
      <c r="H4" s="33"/>
      <c r="I4" s="33"/>
    </row>
    <row r="5" spans="1:9" x14ac:dyDescent="0.25">
      <c r="A5" s="38"/>
      <c r="B5" s="38"/>
      <c r="C5" s="38"/>
      <c r="D5" s="38"/>
      <c r="E5" s="38"/>
      <c r="F5" s="40"/>
      <c r="G5" s="38"/>
      <c r="H5" s="33"/>
      <c r="I5" s="33"/>
    </row>
    <row r="6" spans="1:9" x14ac:dyDescent="0.25">
      <c r="A6" s="145"/>
      <c r="B6" s="146"/>
      <c r="C6" s="146"/>
      <c r="D6" s="146"/>
      <c r="E6" s="146"/>
      <c r="F6" s="41">
        <v>44561</v>
      </c>
      <c r="G6" s="42"/>
      <c r="H6" s="33"/>
      <c r="I6" s="33"/>
    </row>
    <row r="7" spans="1:9" x14ac:dyDescent="0.25">
      <c r="A7" s="59"/>
      <c r="B7" s="59"/>
      <c r="C7" s="59"/>
      <c r="D7" s="59"/>
      <c r="E7" s="59"/>
      <c r="F7" s="60"/>
      <c r="G7" s="42"/>
      <c r="H7" s="33"/>
      <c r="I7" s="33"/>
    </row>
    <row r="8" spans="1:9" x14ac:dyDescent="0.25">
      <c r="A8" s="43" t="s">
        <v>88</v>
      </c>
      <c r="B8" s="44"/>
      <c r="C8" s="44"/>
      <c r="D8" s="44"/>
      <c r="E8" s="44"/>
      <c r="F8" s="54"/>
      <c r="G8" s="38"/>
      <c r="H8" s="33"/>
      <c r="I8" s="33"/>
    </row>
    <row r="9" spans="1:9" x14ac:dyDescent="0.25">
      <c r="A9" s="43"/>
      <c r="B9" s="44"/>
      <c r="C9" s="44"/>
      <c r="D9" s="44"/>
      <c r="E9" s="44"/>
      <c r="F9" s="54"/>
      <c r="G9" s="38"/>
      <c r="H9" s="33"/>
      <c r="I9" s="33"/>
    </row>
    <row r="10" spans="1:9" x14ac:dyDescent="0.25">
      <c r="A10" s="43" t="s">
        <v>89</v>
      </c>
      <c r="B10" s="44"/>
      <c r="C10" s="44"/>
      <c r="D10" s="44"/>
      <c r="E10" s="44"/>
      <c r="F10" s="53">
        <v>0</v>
      </c>
      <c r="G10" s="38"/>
      <c r="H10" s="33"/>
      <c r="I10" s="33"/>
    </row>
    <row r="11" spans="1:9" x14ac:dyDescent="0.25">
      <c r="A11" s="44"/>
      <c r="B11" s="44"/>
      <c r="C11" s="44"/>
      <c r="D11" s="44"/>
      <c r="E11" s="44"/>
      <c r="F11" s="54"/>
      <c r="G11" s="38"/>
      <c r="H11" s="33"/>
      <c r="I11" s="33"/>
    </row>
    <row r="12" spans="1:9" ht="13.5" customHeight="1" x14ac:dyDescent="0.25">
      <c r="A12" s="43" t="s">
        <v>90</v>
      </c>
      <c r="B12" s="44"/>
      <c r="C12" s="44"/>
      <c r="D12" s="44"/>
      <c r="E12" s="44"/>
      <c r="F12" s="54"/>
      <c r="G12" s="38"/>
      <c r="H12" s="33"/>
      <c r="I12" s="33"/>
    </row>
    <row r="13" spans="1:9" ht="13.5" customHeight="1" x14ac:dyDescent="0.25">
      <c r="A13" s="44"/>
      <c r="B13" s="44"/>
      <c r="C13" s="44"/>
      <c r="D13" s="44"/>
      <c r="E13" s="44"/>
      <c r="F13" s="54"/>
      <c r="G13" s="38"/>
      <c r="H13" s="33"/>
      <c r="I13" s="33"/>
    </row>
    <row r="14" spans="1:9" x14ac:dyDescent="0.25">
      <c r="A14" s="52"/>
      <c r="B14" s="45" t="s">
        <v>3</v>
      </c>
      <c r="C14" s="44"/>
      <c r="D14" s="44"/>
      <c r="E14" s="44"/>
      <c r="F14" s="54"/>
      <c r="G14" s="38"/>
      <c r="H14" s="33"/>
      <c r="I14" s="33"/>
    </row>
    <row r="15" spans="1:9" s="48" customFormat="1" x14ac:dyDescent="0.25">
      <c r="A15" s="61"/>
      <c r="B15" s="61"/>
      <c r="C15" s="62" t="s">
        <v>91</v>
      </c>
      <c r="D15" s="62"/>
      <c r="E15" s="62"/>
      <c r="F15" s="55">
        <v>0</v>
      </c>
      <c r="G15" s="46"/>
      <c r="H15" s="47"/>
      <c r="I15" s="47"/>
    </row>
    <row r="16" spans="1:9" s="48" customFormat="1" x14ac:dyDescent="0.25">
      <c r="A16" s="61"/>
      <c r="B16" s="61"/>
      <c r="C16" s="62" t="s">
        <v>92</v>
      </c>
      <c r="D16" s="62"/>
      <c r="E16" s="62"/>
      <c r="F16" s="55">
        <v>0</v>
      </c>
      <c r="G16" s="46"/>
      <c r="H16" s="47"/>
      <c r="I16" s="47"/>
    </row>
    <row r="17" spans="1:9" s="48" customFormat="1" x14ac:dyDescent="0.25">
      <c r="A17" s="61"/>
      <c r="B17" s="61"/>
      <c r="C17" s="62" t="s">
        <v>93</v>
      </c>
      <c r="D17" s="62"/>
      <c r="E17" s="62"/>
      <c r="F17" s="55">
        <v>0</v>
      </c>
      <c r="G17" s="46"/>
      <c r="H17" s="47"/>
      <c r="I17" s="47"/>
    </row>
    <row r="18" spans="1:9" s="48" customFormat="1" x14ac:dyDescent="0.25">
      <c r="A18" s="61"/>
      <c r="B18" s="61"/>
      <c r="C18" s="62" t="s">
        <v>94</v>
      </c>
      <c r="D18" s="62"/>
      <c r="E18" s="62"/>
      <c r="F18" s="55">
        <v>1195.5999999999999</v>
      </c>
      <c r="G18" s="46"/>
      <c r="H18" s="47"/>
      <c r="I18" s="47"/>
    </row>
    <row r="19" spans="1:9" s="48" customFormat="1" x14ac:dyDescent="0.25">
      <c r="A19" s="61"/>
      <c r="B19" s="61"/>
      <c r="C19" s="62" t="s">
        <v>95</v>
      </c>
      <c r="D19" s="62"/>
      <c r="E19" s="62"/>
      <c r="F19" s="55">
        <v>0</v>
      </c>
      <c r="G19" s="46"/>
      <c r="H19" s="47"/>
      <c r="I19" s="47"/>
    </row>
    <row r="20" spans="1:9" s="48" customFormat="1" x14ac:dyDescent="0.25">
      <c r="A20" s="61"/>
      <c r="B20" s="61"/>
      <c r="C20" s="62" t="s">
        <v>96</v>
      </c>
      <c r="D20" s="62"/>
      <c r="E20" s="62"/>
      <c r="F20" s="55">
        <v>0</v>
      </c>
      <c r="G20" s="46"/>
      <c r="H20" s="47"/>
      <c r="I20" s="47"/>
    </row>
    <row r="21" spans="1:9" s="48" customFormat="1" x14ac:dyDescent="0.25">
      <c r="A21" s="61"/>
      <c r="B21" s="61"/>
      <c r="C21" s="62" t="s">
        <v>97</v>
      </c>
      <c r="D21" s="62"/>
      <c r="E21" s="62"/>
      <c r="F21" s="55">
        <v>0</v>
      </c>
      <c r="G21" s="46"/>
      <c r="H21" s="47"/>
      <c r="I21" s="47"/>
    </row>
    <row r="22" spans="1:9" x14ac:dyDescent="0.25">
      <c r="A22" s="52"/>
      <c r="B22" s="52"/>
      <c r="C22" s="49" t="s">
        <v>98</v>
      </c>
      <c r="D22" s="50"/>
      <c r="E22" s="63"/>
      <c r="F22" s="56">
        <f>SUM(F15:F21)</f>
        <v>1195.5999999999999</v>
      </c>
      <c r="G22" s="38"/>
      <c r="H22" s="33"/>
      <c r="I22" s="33"/>
    </row>
    <row r="23" spans="1:9" x14ac:dyDescent="0.25">
      <c r="A23" s="52"/>
      <c r="B23" s="52"/>
      <c r="C23" s="50"/>
      <c r="D23" s="50"/>
      <c r="E23" s="50"/>
      <c r="F23" s="57"/>
      <c r="G23" s="38"/>
      <c r="H23" s="33"/>
      <c r="I23" s="33"/>
    </row>
    <row r="24" spans="1:9" x14ac:dyDescent="0.25">
      <c r="A24" s="52"/>
      <c r="B24" s="45" t="s">
        <v>4</v>
      </c>
      <c r="C24" s="44"/>
      <c r="D24" s="44"/>
      <c r="E24" s="44"/>
      <c r="F24" s="57"/>
      <c r="G24" s="38"/>
      <c r="H24" s="33"/>
      <c r="I24" s="33"/>
    </row>
    <row r="25" spans="1:9" s="48" customFormat="1" x14ac:dyDescent="0.25">
      <c r="A25" s="61"/>
      <c r="B25" s="61"/>
      <c r="C25" s="62" t="s">
        <v>99</v>
      </c>
      <c r="D25" s="62"/>
      <c r="E25" s="62"/>
      <c r="F25" s="55">
        <f>1522711.34+35063.19+31468.9+2743313.71</f>
        <v>4332557.1399999997</v>
      </c>
      <c r="G25" s="46"/>
      <c r="H25" s="47"/>
      <c r="I25" s="47"/>
    </row>
    <row r="26" spans="1:9" s="48" customFormat="1" x14ac:dyDescent="0.25">
      <c r="A26" s="61"/>
      <c r="B26" s="61"/>
      <c r="C26" s="62" t="s">
        <v>100</v>
      </c>
      <c r="D26" s="62"/>
      <c r="E26" s="62"/>
      <c r="F26" s="55">
        <f>92641.64+37744.68</f>
        <v>130386.32</v>
      </c>
      <c r="G26" s="46"/>
      <c r="H26" s="47"/>
      <c r="I26" s="47"/>
    </row>
    <row r="27" spans="1:9" s="48" customFormat="1" x14ac:dyDescent="0.25">
      <c r="A27" s="61"/>
      <c r="B27" s="61"/>
      <c r="C27" s="62" t="s">
        <v>101</v>
      </c>
      <c r="D27" s="62"/>
      <c r="E27" s="62"/>
      <c r="F27" s="55">
        <v>0</v>
      </c>
      <c r="G27" s="46"/>
      <c r="H27" s="47"/>
      <c r="I27" s="47"/>
    </row>
    <row r="28" spans="1:9" s="48" customFormat="1" x14ac:dyDescent="0.25">
      <c r="A28" s="61"/>
      <c r="B28" s="61"/>
      <c r="C28" s="62" t="s">
        <v>102</v>
      </c>
      <c r="D28" s="62"/>
      <c r="E28" s="62"/>
      <c r="F28" s="55">
        <f>19777.7+960.92+250000</f>
        <v>270738.62</v>
      </c>
      <c r="G28" s="46"/>
      <c r="H28" s="47"/>
      <c r="I28" s="47"/>
    </row>
    <row r="29" spans="1:9" s="48" customFormat="1" x14ac:dyDescent="0.25">
      <c r="A29" s="61"/>
      <c r="B29" s="61"/>
      <c r="C29" s="62" t="s">
        <v>103</v>
      </c>
      <c r="D29" s="62"/>
      <c r="E29" s="62"/>
      <c r="F29" s="55">
        <v>0</v>
      </c>
      <c r="G29" s="46"/>
      <c r="H29" s="47"/>
      <c r="I29" s="47"/>
    </row>
    <row r="30" spans="1:9" x14ac:dyDescent="0.25">
      <c r="A30" s="52"/>
      <c r="B30" s="52"/>
      <c r="C30" s="51" t="s">
        <v>104</v>
      </c>
      <c r="D30" s="50"/>
      <c r="E30" s="50"/>
      <c r="F30" s="56">
        <f>SUM(F25:F29)</f>
        <v>4733682.08</v>
      </c>
      <c r="G30" s="38"/>
      <c r="H30" s="33"/>
      <c r="I30" s="33"/>
    </row>
    <row r="31" spans="1:9" x14ac:dyDescent="0.25">
      <c r="A31" s="52"/>
      <c r="B31" s="52"/>
      <c r="C31" s="50"/>
      <c r="D31" s="50"/>
      <c r="E31" s="50"/>
      <c r="F31" s="57"/>
      <c r="G31" s="38"/>
      <c r="H31" s="33"/>
      <c r="I31" s="33"/>
    </row>
    <row r="32" spans="1:9" x14ac:dyDescent="0.25">
      <c r="A32" s="52"/>
      <c r="B32" s="45" t="s">
        <v>105</v>
      </c>
      <c r="C32" s="44"/>
      <c r="D32" s="44"/>
      <c r="E32" s="44"/>
      <c r="F32" s="57"/>
      <c r="G32" s="38"/>
      <c r="H32" s="33"/>
      <c r="I32" s="33"/>
    </row>
    <row r="33" spans="1:9" x14ac:dyDescent="0.25">
      <c r="A33" s="52"/>
      <c r="B33" s="52"/>
      <c r="C33" s="44" t="s">
        <v>106</v>
      </c>
      <c r="D33" s="44"/>
      <c r="E33" s="44"/>
      <c r="F33" s="57"/>
      <c r="G33" s="38"/>
      <c r="H33" s="33"/>
      <c r="I33" s="33"/>
    </row>
    <row r="34" spans="1:9" s="48" customFormat="1" x14ac:dyDescent="0.25">
      <c r="A34" s="61"/>
      <c r="B34" s="61"/>
      <c r="C34" s="62"/>
      <c r="D34" s="62" t="s">
        <v>107</v>
      </c>
      <c r="E34" s="62"/>
      <c r="F34" s="55">
        <v>0</v>
      </c>
      <c r="G34" s="46"/>
      <c r="H34" s="47"/>
      <c r="I34" s="47"/>
    </row>
    <row r="35" spans="1:9" s="48" customFormat="1" x14ac:dyDescent="0.25">
      <c r="A35" s="61"/>
      <c r="B35" s="61"/>
      <c r="C35" s="62"/>
      <c r="D35" s="62" t="s">
        <v>108</v>
      </c>
      <c r="E35" s="62"/>
      <c r="F35" s="55">
        <v>0</v>
      </c>
      <c r="G35" s="46"/>
      <c r="H35" s="47"/>
      <c r="I35" s="47"/>
    </row>
    <row r="36" spans="1:9" s="48" customFormat="1" ht="12" customHeight="1" x14ac:dyDescent="0.25">
      <c r="A36" s="61"/>
      <c r="B36" s="61"/>
      <c r="C36" s="62"/>
      <c r="D36" s="62" t="s">
        <v>109</v>
      </c>
      <c r="E36" s="62"/>
      <c r="F36" s="55">
        <v>0</v>
      </c>
      <c r="G36" s="46"/>
      <c r="H36" s="47"/>
      <c r="I36" s="47"/>
    </row>
    <row r="37" spans="1:9" ht="12" customHeight="1" x14ac:dyDescent="0.25">
      <c r="A37" s="52"/>
      <c r="B37" s="52"/>
      <c r="C37" s="44"/>
      <c r="D37" s="50" t="s">
        <v>110</v>
      </c>
      <c r="E37" s="50"/>
      <c r="F37" s="57">
        <f>SUM(F34:F36)</f>
        <v>0</v>
      </c>
      <c r="G37" s="38"/>
      <c r="H37" s="33"/>
      <c r="I37" s="33"/>
    </row>
    <row r="38" spans="1:9" x14ac:dyDescent="0.25">
      <c r="A38" s="52"/>
      <c r="B38" s="52"/>
      <c r="C38" s="44" t="s">
        <v>111</v>
      </c>
      <c r="D38" s="44"/>
      <c r="E38" s="44"/>
      <c r="F38" s="57"/>
      <c r="G38" s="38"/>
      <c r="H38" s="33"/>
      <c r="I38" s="33"/>
    </row>
    <row r="39" spans="1:9" x14ac:dyDescent="0.25">
      <c r="A39" s="52"/>
      <c r="B39" s="52"/>
      <c r="C39" s="44"/>
      <c r="D39" s="44" t="s">
        <v>107</v>
      </c>
      <c r="E39" s="44"/>
      <c r="F39" s="57"/>
      <c r="G39" s="38"/>
      <c r="H39" s="33"/>
      <c r="I39" s="33"/>
    </row>
    <row r="40" spans="1:9" s="48" customFormat="1" x14ac:dyDescent="0.25">
      <c r="A40" s="61"/>
      <c r="B40" s="61"/>
      <c r="C40" s="62"/>
      <c r="D40" s="62"/>
      <c r="E40" s="62" t="s">
        <v>9</v>
      </c>
      <c r="F40" s="55">
        <v>0</v>
      </c>
      <c r="G40" s="46"/>
      <c r="H40" s="47"/>
      <c r="I40" s="47"/>
    </row>
    <row r="41" spans="1:9" s="48" customFormat="1" x14ac:dyDescent="0.25">
      <c r="A41" s="61"/>
      <c r="B41" s="61"/>
      <c r="C41" s="62"/>
      <c r="D41" s="62"/>
      <c r="E41" s="62" t="s">
        <v>10</v>
      </c>
      <c r="F41" s="55">
        <v>0</v>
      </c>
      <c r="G41" s="46"/>
      <c r="H41" s="47"/>
      <c r="I41" s="47"/>
    </row>
    <row r="42" spans="1:9" x14ac:dyDescent="0.25">
      <c r="A42" s="52"/>
      <c r="B42" s="52"/>
      <c r="C42" s="44"/>
      <c r="D42" s="44"/>
      <c r="E42" s="50" t="s">
        <v>112</v>
      </c>
      <c r="F42" s="57">
        <f>SUM(F40:F41)</f>
        <v>0</v>
      </c>
      <c r="G42" s="38"/>
      <c r="H42" s="33"/>
      <c r="I42" s="33"/>
    </row>
    <row r="43" spans="1:9" x14ac:dyDescent="0.25">
      <c r="A43" s="52"/>
      <c r="B43" s="52"/>
      <c r="C43" s="44"/>
      <c r="D43" s="44" t="s">
        <v>108</v>
      </c>
      <c r="E43" s="44"/>
      <c r="F43" s="57"/>
      <c r="G43" s="38"/>
      <c r="H43" s="33"/>
      <c r="I43" s="33"/>
    </row>
    <row r="44" spans="1:9" s="48" customFormat="1" x14ac:dyDescent="0.25">
      <c r="A44" s="61"/>
      <c r="B44" s="61"/>
      <c r="C44" s="62"/>
      <c r="D44" s="62"/>
      <c r="E44" s="62" t="s">
        <v>9</v>
      </c>
      <c r="F44" s="55">
        <v>0</v>
      </c>
      <c r="G44" s="46"/>
      <c r="H44" s="47"/>
      <c r="I44" s="47"/>
    </row>
    <row r="45" spans="1:9" s="48" customFormat="1" x14ac:dyDescent="0.25">
      <c r="A45" s="61"/>
      <c r="B45" s="61"/>
      <c r="C45" s="62"/>
      <c r="D45" s="62"/>
      <c r="E45" s="62" t="s">
        <v>10</v>
      </c>
      <c r="F45" s="55">
        <v>0</v>
      </c>
      <c r="G45" s="46"/>
      <c r="H45" s="47"/>
      <c r="I45" s="47"/>
    </row>
    <row r="46" spans="1:9" x14ac:dyDescent="0.25">
      <c r="A46" s="52"/>
      <c r="B46" s="52"/>
      <c r="C46" s="44"/>
      <c r="D46" s="44"/>
      <c r="E46" s="50" t="s">
        <v>113</v>
      </c>
      <c r="F46" s="57">
        <f>SUM(F44:F45)</f>
        <v>0</v>
      </c>
      <c r="G46" s="38"/>
      <c r="H46" s="33"/>
      <c r="I46" s="33"/>
    </row>
    <row r="47" spans="1:9" x14ac:dyDescent="0.25">
      <c r="A47" s="52"/>
      <c r="B47" s="52"/>
      <c r="C47" s="44"/>
      <c r="D47" s="44" t="s">
        <v>114</v>
      </c>
      <c r="E47" s="44"/>
      <c r="F47" s="57"/>
      <c r="G47" s="38"/>
      <c r="H47" s="33"/>
      <c r="I47" s="33"/>
    </row>
    <row r="48" spans="1:9" s="48" customFormat="1" x14ac:dyDescent="0.25">
      <c r="A48" s="61"/>
      <c r="B48" s="61"/>
      <c r="C48" s="62"/>
      <c r="D48" s="62"/>
      <c r="E48" s="62" t="s">
        <v>9</v>
      </c>
      <c r="F48" s="55">
        <v>0</v>
      </c>
      <c r="G48" s="46"/>
      <c r="H48" s="47"/>
      <c r="I48" s="47"/>
    </row>
    <row r="49" spans="1:9" s="48" customFormat="1" x14ac:dyDescent="0.25">
      <c r="A49" s="61"/>
      <c r="B49" s="61"/>
      <c r="C49" s="62"/>
      <c r="D49" s="62"/>
      <c r="E49" s="62" t="s">
        <v>10</v>
      </c>
      <c r="F49" s="55">
        <v>0</v>
      </c>
      <c r="G49" s="46"/>
      <c r="H49" s="47"/>
      <c r="I49" s="47"/>
    </row>
    <row r="50" spans="1:9" x14ac:dyDescent="0.25">
      <c r="A50" s="52"/>
      <c r="B50" s="52"/>
      <c r="C50" s="44"/>
      <c r="D50" s="44"/>
      <c r="E50" s="50" t="s">
        <v>115</v>
      </c>
      <c r="F50" s="57">
        <f>SUM(F48:F49)</f>
        <v>0</v>
      </c>
      <c r="G50" s="38"/>
      <c r="H50" s="33"/>
      <c r="I50" s="33"/>
    </row>
    <row r="51" spans="1:9" x14ac:dyDescent="0.25">
      <c r="A51" s="52"/>
      <c r="B51" s="52"/>
      <c r="C51" s="44"/>
      <c r="D51" s="44" t="s">
        <v>116</v>
      </c>
      <c r="E51" s="44"/>
      <c r="F51" s="57"/>
      <c r="G51" s="38"/>
      <c r="H51" s="33"/>
      <c r="I51" s="33"/>
    </row>
    <row r="52" spans="1:9" s="48" customFormat="1" x14ac:dyDescent="0.25">
      <c r="A52" s="61"/>
      <c r="B52" s="61"/>
      <c r="C52" s="62"/>
      <c r="D52" s="62"/>
      <c r="E52" s="62" t="s">
        <v>9</v>
      </c>
      <c r="F52" s="55">
        <v>0</v>
      </c>
      <c r="G52" s="46"/>
      <c r="H52" s="47"/>
      <c r="I52" s="47"/>
    </row>
    <row r="53" spans="1:9" s="48" customFormat="1" x14ac:dyDescent="0.25">
      <c r="A53" s="61"/>
      <c r="B53" s="61"/>
      <c r="C53" s="62"/>
      <c r="D53" s="62"/>
      <c r="E53" s="62" t="s">
        <v>10</v>
      </c>
      <c r="F53" s="55">
        <v>0</v>
      </c>
      <c r="G53" s="46"/>
      <c r="H53" s="47"/>
      <c r="I53" s="47"/>
    </row>
    <row r="54" spans="1:9" x14ac:dyDescent="0.25">
      <c r="A54" s="52"/>
      <c r="B54" s="52"/>
      <c r="C54" s="44"/>
      <c r="D54" s="44"/>
      <c r="E54" s="50" t="s">
        <v>117</v>
      </c>
      <c r="F54" s="57">
        <v>0</v>
      </c>
      <c r="G54" s="38"/>
      <c r="H54" s="33"/>
      <c r="I54" s="33"/>
    </row>
    <row r="55" spans="1:9" x14ac:dyDescent="0.25">
      <c r="A55" s="52"/>
      <c r="B55" s="52"/>
      <c r="C55" s="44"/>
      <c r="D55" s="50" t="s">
        <v>118</v>
      </c>
      <c r="E55" s="50"/>
      <c r="F55" s="57">
        <f>SUM(F42+F46+F50+F54)</f>
        <v>0</v>
      </c>
      <c r="G55" s="38"/>
      <c r="H55" s="33"/>
      <c r="I55" s="33"/>
    </row>
    <row r="56" spans="1:9" s="48" customFormat="1" x14ac:dyDescent="0.25">
      <c r="A56" s="61"/>
      <c r="B56" s="61"/>
      <c r="C56" s="62" t="s">
        <v>119</v>
      </c>
      <c r="D56" s="62"/>
      <c r="E56" s="62"/>
      <c r="F56" s="55">
        <v>0</v>
      </c>
      <c r="G56" s="46"/>
      <c r="H56" s="47"/>
      <c r="I56" s="47"/>
    </row>
    <row r="57" spans="1:9" x14ac:dyDescent="0.25">
      <c r="A57" s="52"/>
      <c r="B57" s="52"/>
      <c r="C57" s="51" t="s">
        <v>120</v>
      </c>
      <c r="D57" s="50"/>
      <c r="E57" s="50"/>
      <c r="F57" s="56">
        <f>SUM(F37+F55+F56)</f>
        <v>0</v>
      </c>
      <c r="G57" s="38"/>
      <c r="H57" s="33"/>
      <c r="I57" s="33"/>
    </row>
    <row r="58" spans="1:9" x14ac:dyDescent="0.25">
      <c r="A58" s="52"/>
      <c r="B58" s="52"/>
      <c r="C58" s="50"/>
      <c r="D58" s="50"/>
      <c r="E58" s="50"/>
      <c r="F58" s="57"/>
      <c r="G58" s="38"/>
      <c r="H58" s="33"/>
      <c r="I58" s="33"/>
    </row>
    <row r="59" spans="1:9" x14ac:dyDescent="0.25">
      <c r="A59" s="51" t="s">
        <v>121</v>
      </c>
      <c r="B59" s="44"/>
      <c r="C59" s="44"/>
      <c r="D59" s="44"/>
      <c r="E59" s="44"/>
      <c r="F59" s="56">
        <f>SUM(F22+F30+F57)</f>
        <v>4734877.68</v>
      </c>
      <c r="G59" s="38"/>
      <c r="H59" s="33"/>
      <c r="I59" s="33"/>
    </row>
    <row r="60" spans="1:9" x14ac:dyDescent="0.25">
      <c r="A60" s="50"/>
      <c r="B60" s="44"/>
      <c r="C60" s="44"/>
      <c r="D60" s="44"/>
      <c r="E60" s="44"/>
      <c r="F60" s="57"/>
      <c r="G60" s="38"/>
      <c r="H60" s="33"/>
      <c r="I60" s="33"/>
    </row>
    <row r="61" spans="1:9" ht="13.5" customHeight="1" x14ac:dyDescent="0.25">
      <c r="A61" s="43" t="s">
        <v>122</v>
      </c>
      <c r="B61" s="44"/>
      <c r="C61" s="44"/>
      <c r="D61" s="44"/>
      <c r="E61" s="44"/>
      <c r="F61" s="57"/>
      <c r="G61" s="38"/>
      <c r="H61" s="33"/>
      <c r="I61" s="33"/>
    </row>
    <row r="62" spans="1:9" ht="13.5" customHeight="1" x14ac:dyDescent="0.25">
      <c r="A62" s="44"/>
      <c r="B62" s="44"/>
      <c r="C62" s="44"/>
      <c r="D62" s="44"/>
      <c r="E62" s="44"/>
      <c r="F62" s="57"/>
      <c r="G62" s="38"/>
      <c r="H62" s="33"/>
      <c r="I62" s="33"/>
    </row>
    <row r="63" spans="1:9" x14ac:dyDescent="0.25">
      <c r="A63" s="52"/>
      <c r="B63" s="45" t="s">
        <v>7</v>
      </c>
      <c r="C63" s="44"/>
      <c r="D63" s="44"/>
      <c r="E63" s="44"/>
      <c r="F63" s="57"/>
      <c r="G63" s="38"/>
      <c r="H63" s="33"/>
      <c r="I63" s="33"/>
    </row>
    <row r="64" spans="1:9" s="48" customFormat="1" x14ac:dyDescent="0.25">
      <c r="A64" s="61"/>
      <c r="B64" s="61"/>
      <c r="C64" s="62" t="s">
        <v>123</v>
      </c>
      <c r="D64" s="62"/>
      <c r="E64" s="62"/>
      <c r="F64" s="55">
        <v>12009.05</v>
      </c>
      <c r="G64" s="46"/>
      <c r="H64" s="47"/>
      <c r="I64" s="47"/>
    </row>
    <row r="65" spans="1:9" s="48" customFormat="1" x14ac:dyDescent="0.25">
      <c r="A65" s="61"/>
      <c r="B65" s="61"/>
      <c r="C65" s="62" t="s">
        <v>124</v>
      </c>
      <c r="D65" s="62"/>
      <c r="E65" s="62"/>
      <c r="F65" s="55">
        <v>0</v>
      </c>
      <c r="G65" s="46"/>
      <c r="H65" s="47"/>
      <c r="I65" s="47"/>
    </row>
    <row r="66" spans="1:9" s="48" customFormat="1" x14ac:dyDescent="0.25">
      <c r="A66" s="61"/>
      <c r="B66" s="61"/>
      <c r="C66" s="62" t="s">
        <v>125</v>
      </c>
      <c r="D66" s="62"/>
      <c r="E66" s="62"/>
      <c r="F66" s="55">
        <v>0</v>
      </c>
      <c r="G66" s="46"/>
      <c r="H66" s="47"/>
      <c r="I66" s="47"/>
    </row>
    <row r="67" spans="1:9" s="48" customFormat="1" x14ac:dyDescent="0.25">
      <c r="A67" s="61"/>
      <c r="B67" s="61"/>
      <c r="C67" s="62" t="s">
        <v>126</v>
      </c>
      <c r="D67" s="62"/>
      <c r="E67" s="62"/>
      <c r="F67" s="55">
        <f>44053.55-12009.05</f>
        <v>32044.500000000004</v>
      </c>
      <c r="G67" s="46"/>
      <c r="H67" s="47"/>
      <c r="I67" s="47"/>
    </row>
    <row r="68" spans="1:9" s="48" customFormat="1" x14ac:dyDescent="0.25">
      <c r="A68" s="61"/>
      <c r="B68" s="61"/>
      <c r="C68" s="62" t="s">
        <v>127</v>
      </c>
      <c r="D68" s="62"/>
      <c r="E68" s="62"/>
      <c r="F68" s="55">
        <v>0</v>
      </c>
      <c r="G68" s="46"/>
      <c r="H68" s="47"/>
      <c r="I68" s="47"/>
    </row>
    <row r="69" spans="1:9" x14ac:dyDescent="0.25">
      <c r="A69" s="52"/>
      <c r="B69" s="52"/>
      <c r="C69" s="51" t="s">
        <v>128</v>
      </c>
      <c r="D69" s="50"/>
      <c r="E69" s="50"/>
      <c r="F69" s="56">
        <f>SUM(F64:F68)</f>
        <v>44053.55</v>
      </c>
      <c r="G69" s="38"/>
      <c r="H69" s="33"/>
      <c r="I69" s="33"/>
    </row>
    <row r="70" spans="1:9" x14ac:dyDescent="0.25">
      <c r="A70" s="52"/>
      <c r="B70" s="52"/>
      <c r="C70" s="50"/>
      <c r="D70" s="50"/>
      <c r="E70" s="50"/>
      <c r="F70" s="57"/>
      <c r="G70" s="38"/>
      <c r="H70" s="33"/>
      <c r="I70" s="33"/>
    </row>
    <row r="71" spans="1:9" x14ac:dyDescent="0.25">
      <c r="A71" s="52"/>
      <c r="B71" s="45" t="s">
        <v>8</v>
      </c>
      <c r="C71" s="44"/>
      <c r="D71" s="44"/>
      <c r="E71" s="44"/>
      <c r="F71" s="57"/>
      <c r="G71" s="38"/>
      <c r="H71" s="33"/>
      <c r="I71" s="33"/>
    </row>
    <row r="72" spans="1:9" x14ac:dyDescent="0.25">
      <c r="A72" s="52"/>
      <c r="B72" s="52"/>
      <c r="C72" s="44" t="s">
        <v>129</v>
      </c>
      <c r="D72" s="44"/>
      <c r="E72" s="44"/>
      <c r="F72" s="57"/>
      <c r="G72" s="38"/>
      <c r="H72" s="33"/>
      <c r="I72" s="33"/>
    </row>
    <row r="73" spans="1:9" s="48" customFormat="1" x14ac:dyDescent="0.25">
      <c r="A73" s="61"/>
      <c r="B73" s="61"/>
      <c r="C73" s="62"/>
      <c r="D73" s="62"/>
      <c r="E73" s="62" t="s">
        <v>9</v>
      </c>
      <c r="F73" s="55">
        <v>0</v>
      </c>
      <c r="G73" s="46"/>
      <c r="H73" s="47"/>
      <c r="I73" s="47"/>
    </row>
    <row r="74" spans="1:9" s="48" customFormat="1" x14ac:dyDescent="0.25">
      <c r="A74" s="61"/>
      <c r="B74" s="61"/>
      <c r="C74" s="62"/>
      <c r="D74" s="62"/>
      <c r="E74" s="62" t="s">
        <v>10</v>
      </c>
      <c r="F74" s="55">
        <v>0</v>
      </c>
      <c r="G74" s="46"/>
      <c r="H74" s="47"/>
      <c r="I74" s="47"/>
    </row>
    <row r="75" spans="1:9" x14ac:dyDescent="0.25">
      <c r="A75" s="52"/>
      <c r="B75" s="52"/>
      <c r="C75" s="44"/>
      <c r="D75" s="44"/>
      <c r="E75" s="50" t="s">
        <v>130</v>
      </c>
      <c r="F75" s="57">
        <f>SUM(F73:F74)</f>
        <v>0</v>
      </c>
      <c r="G75" s="38"/>
      <c r="H75" s="33"/>
      <c r="I75" s="33"/>
    </row>
    <row r="76" spans="1:9" x14ac:dyDescent="0.25">
      <c r="A76" s="52"/>
      <c r="B76" s="52"/>
      <c r="C76" s="44" t="s">
        <v>131</v>
      </c>
      <c r="D76" s="44"/>
      <c r="E76" s="44"/>
      <c r="F76" s="57"/>
      <c r="G76" s="38"/>
      <c r="H76" s="33"/>
      <c r="I76" s="33"/>
    </row>
    <row r="77" spans="1:9" s="48" customFormat="1" x14ac:dyDescent="0.25">
      <c r="A77" s="61"/>
      <c r="B77" s="61"/>
      <c r="C77" s="62"/>
      <c r="D77" s="62"/>
      <c r="E77" s="62" t="s">
        <v>9</v>
      </c>
      <c r="F77" s="55">
        <v>0</v>
      </c>
      <c r="G77" s="46"/>
      <c r="H77" s="47"/>
      <c r="I77" s="47"/>
    </row>
    <row r="78" spans="1:9" s="48" customFormat="1" x14ac:dyDescent="0.25">
      <c r="A78" s="61"/>
      <c r="B78" s="61"/>
      <c r="C78" s="62"/>
      <c r="D78" s="62"/>
      <c r="E78" s="62" t="s">
        <v>10</v>
      </c>
      <c r="F78" s="55">
        <v>0</v>
      </c>
      <c r="G78" s="46"/>
      <c r="H78" s="47"/>
      <c r="I78" s="47"/>
    </row>
    <row r="79" spans="1:9" x14ac:dyDescent="0.25">
      <c r="A79" s="52"/>
      <c r="B79" s="52"/>
      <c r="C79" s="44"/>
      <c r="D79" s="44"/>
      <c r="E79" s="50" t="s">
        <v>132</v>
      </c>
      <c r="F79" s="57">
        <f>SUM(F77:F78)</f>
        <v>0</v>
      </c>
      <c r="G79" s="38"/>
      <c r="H79" s="33"/>
      <c r="I79" s="33"/>
    </row>
    <row r="80" spans="1:9" x14ac:dyDescent="0.25">
      <c r="A80" s="52"/>
      <c r="B80" s="52"/>
      <c r="C80" s="44" t="s">
        <v>133</v>
      </c>
      <c r="D80" s="44"/>
      <c r="E80" s="44"/>
      <c r="F80" s="57"/>
      <c r="G80" s="38"/>
      <c r="H80" s="33"/>
      <c r="I80" s="33"/>
    </row>
    <row r="81" spans="1:9" s="48" customFormat="1" x14ac:dyDescent="0.25">
      <c r="A81" s="61"/>
      <c r="B81" s="61"/>
      <c r="C81" s="62"/>
      <c r="D81" s="62"/>
      <c r="E81" s="62" t="s">
        <v>9</v>
      </c>
      <c r="F81" s="55">
        <f>2108+133666.83</f>
        <v>135774.82999999999</v>
      </c>
      <c r="G81" s="46"/>
      <c r="H81" s="47"/>
      <c r="I81" s="47"/>
    </row>
    <row r="82" spans="1:9" s="48" customFormat="1" x14ac:dyDescent="0.25">
      <c r="A82" s="61"/>
      <c r="B82" s="61"/>
      <c r="C82" s="62"/>
      <c r="D82" s="62"/>
      <c r="E82" s="62" t="s">
        <v>10</v>
      </c>
      <c r="F82" s="55">
        <v>0</v>
      </c>
      <c r="G82" s="46"/>
      <c r="H82" s="47"/>
      <c r="I82" s="47"/>
    </row>
    <row r="83" spans="1:9" x14ac:dyDescent="0.25">
      <c r="A83" s="52"/>
      <c r="B83" s="52"/>
      <c r="C83" s="44"/>
      <c r="D83" s="44"/>
      <c r="E83" s="50" t="s">
        <v>134</v>
      </c>
      <c r="F83" s="57">
        <f>SUM(F81:F82)</f>
        <v>135774.82999999999</v>
      </c>
      <c r="G83" s="38"/>
      <c r="H83" s="33"/>
      <c r="I83" s="33"/>
    </row>
    <row r="84" spans="1:9" x14ac:dyDescent="0.25">
      <c r="A84" s="52"/>
      <c r="B84" s="52"/>
      <c r="C84" s="44" t="s">
        <v>135</v>
      </c>
      <c r="D84" s="44"/>
      <c r="E84" s="44"/>
      <c r="F84" s="57"/>
      <c r="G84" s="38"/>
      <c r="H84" s="33"/>
      <c r="I84" s="33"/>
    </row>
    <row r="85" spans="1:9" s="48" customFormat="1" x14ac:dyDescent="0.25">
      <c r="A85" s="61"/>
      <c r="B85" s="61"/>
      <c r="C85" s="62"/>
      <c r="D85" s="62"/>
      <c r="E85" s="62" t="s">
        <v>9</v>
      </c>
      <c r="F85" s="55">
        <f>5069.89+484.71+36396.47</f>
        <v>41951.07</v>
      </c>
      <c r="G85" s="46"/>
      <c r="H85" s="47"/>
      <c r="I85" s="47"/>
    </row>
    <row r="86" spans="1:9" s="48" customFormat="1" x14ac:dyDescent="0.25">
      <c r="A86" s="61"/>
      <c r="B86" s="61"/>
      <c r="C86" s="62"/>
      <c r="D86" s="62"/>
      <c r="E86" s="62" t="s">
        <v>10</v>
      </c>
      <c r="F86" s="55">
        <v>0</v>
      </c>
      <c r="G86" s="46"/>
      <c r="H86" s="47"/>
      <c r="I86" s="47"/>
    </row>
    <row r="87" spans="1:9" x14ac:dyDescent="0.25">
      <c r="A87" s="52"/>
      <c r="B87" s="52"/>
      <c r="C87" s="44"/>
      <c r="D87" s="44"/>
      <c r="E87" s="50" t="s">
        <v>136</v>
      </c>
      <c r="F87" s="57">
        <f>SUM(F85:F86)</f>
        <v>41951.07</v>
      </c>
      <c r="G87" s="38"/>
      <c r="H87" s="33"/>
      <c r="I87" s="33"/>
    </row>
    <row r="88" spans="1:9" x14ac:dyDescent="0.25">
      <c r="A88" s="52"/>
      <c r="B88" s="52"/>
      <c r="C88" s="44" t="s">
        <v>137</v>
      </c>
      <c r="D88" s="44"/>
      <c r="E88" s="44"/>
      <c r="F88" s="57"/>
      <c r="G88" s="38"/>
      <c r="H88" s="33"/>
      <c r="I88" s="33"/>
    </row>
    <row r="89" spans="1:9" s="48" customFormat="1" x14ac:dyDescent="0.25">
      <c r="A89" s="61"/>
      <c r="B89" s="61"/>
      <c r="C89" s="62"/>
      <c r="D89" s="62"/>
      <c r="E89" s="62" t="s">
        <v>9</v>
      </c>
      <c r="F89" s="55">
        <v>0</v>
      </c>
      <c r="G89" s="46"/>
      <c r="H89" s="47"/>
      <c r="I89" s="47"/>
    </row>
    <row r="90" spans="1:9" s="48" customFormat="1" x14ac:dyDescent="0.25">
      <c r="A90" s="61"/>
      <c r="B90" s="61"/>
      <c r="C90" s="62"/>
      <c r="D90" s="62"/>
      <c r="E90" s="62" t="s">
        <v>10</v>
      </c>
      <c r="F90" s="55">
        <v>0</v>
      </c>
      <c r="G90" s="46"/>
      <c r="H90" s="47"/>
      <c r="I90" s="47"/>
    </row>
    <row r="91" spans="1:9" x14ac:dyDescent="0.25">
      <c r="A91" s="52"/>
      <c r="B91" s="52"/>
      <c r="C91" s="44"/>
      <c r="D91" s="44"/>
      <c r="E91" s="50" t="s">
        <v>138</v>
      </c>
      <c r="F91" s="57">
        <f>SUM(F89:F90)</f>
        <v>0</v>
      </c>
      <c r="G91" s="38"/>
      <c r="H91" s="33"/>
      <c r="I91" s="33"/>
    </row>
    <row r="92" spans="1:9" x14ac:dyDescent="0.25">
      <c r="A92" s="52"/>
      <c r="B92" s="52"/>
      <c r="C92" s="44" t="s">
        <v>139</v>
      </c>
      <c r="D92" s="44"/>
      <c r="E92" s="44"/>
      <c r="F92" s="57"/>
      <c r="G92" s="38"/>
      <c r="H92" s="33"/>
      <c r="I92" s="33"/>
    </row>
    <row r="93" spans="1:9" s="48" customFormat="1" x14ac:dyDescent="0.25">
      <c r="A93" s="61"/>
      <c r="B93" s="61"/>
      <c r="C93" s="62"/>
      <c r="D93" s="62"/>
      <c r="E93" s="62" t="s">
        <v>9</v>
      </c>
      <c r="F93" s="55">
        <v>0</v>
      </c>
      <c r="G93" s="46"/>
      <c r="H93" s="47"/>
      <c r="I93" s="47"/>
    </row>
    <row r="94" spans="1:9" s="48" customFormat="1" x14ac:dyDescent="0.25">
      <c r="A94" s="61"/>
      <c r="B94" s="61"/>
      <c r="C94" s="62"/>
      <c r="D94" s="62"/>
      <c r="E94" s="62" t="s">
        <v>10</v>
      </c>
      <c r="F94" s="55">
        <v>0</v>
      </c>
      <c r="G94" s="46"/>
      <c r="H94" s="47"/>
      <c r="I94" s="47"/>
    </row>
    <row r="95" spans="1:9" x14ac:dyDescent="0.25">
      <c r="A95" s="52"/>
      <c r="B95" s="52"/>
      <c r="C95" s="44"/>
      <c r="D95" s="44"/>
      <c r="E95" s="50" t="s">
        <v>115</v>
      </c>
      <c r="F95" s="57">
        <f>SUM(F93:F94)</f>
        <v>0</v>
      </c>
      <c r="G95" s="38"/>
      <c r="H95" s="33"/>
      <c r="I95" s="33"/>
    </row>
    <row r="96" spans="1:9" x14ac:dyDescent="0.25">
      <c r="A96" s="52"/>
      <c r="B96" s="52"/>
      <c r="C96" s="44" t="s">
        <v>140</v>
      </c>
      <c r="D96" s="44"/>
      <c r="E96" s="44"/>
      <c r="F96" s="57"/>
      <c r="G96" s="38"/>
      <c r="H96" s="33"/>
      <c r="I96" s="33"/>
    </row>
    <row r="97" spans="1:9" s="48" customFormat="1" x14ac:dyDescent="0.25">
      <c r="A97" s="61"/>
      <c r="B97" s="61"/>
      <c r="C97" s="62"/>
      <c r="D97" s="62"/>
      <c r="E97" s="62" t="s">
        <v>9</v>
      </c>
      <c r="F97" s="55">
        <v>0</v>
      </c>
      <c r="G97" s="46"/>
      <c r="H97" s="47"/>
      <c r="I97" s="47"/>
    </row>
    <row r="98" spans="1:9" s="48" customFormat="1" x14ac:dyDescent="0.25">
      <c r="A98" s="61"/>
      <c r="B98" s="61"/>
      <c r="C98" s="62"/>
      <c r="D98" s="62"/>
      <c r="E98" s="62" t="s">
        <v>10</v>
      </c>
      <c r="F98" s="55">
        <v>0</v>
      </c>
      <c r="G98" s="46"/>
      <c r="H98" s="47"/>
      <c r="I98" s="47"/>
    </row>
    <row r="99" spans="1:9" x14ac:dyDescent="0.25">
      <c r="A99" s="52"/>
      <c r="B99" s="52"/>
      <c r="C99" s="44"/>
      <c r="D99" s="44"/>
      <c r="E99" s="50" t="s">
        <v>141</v>
      </c>
      <c r="F99" s="57">
        <f>SUM(F97:F98)</f>
        <v>0</v>
      </c>
      <c r="G99" s="38"/>
      <c r="H99" s="33"/>
      <c r="I99" s="33"/>
    </row>
    <row r="100" spans="1:9" x14ac:dyDescent="0.25">
      <c r="A100" s="52"/>
      <c r="B100" s="52"/>
      <c r="C100" s="44" t="s">
        <v>142</v>
      </c>
      <c r="D100" s="44"/>
      <c r="E100" s="44"/>
      <c r="F100" s="57"/>
      <c r="G100" s="38"/>
      <c r="H100" s="33"/>
      <c r="I100" s="33"/>
    </row>
    <row r="101" spans="1:9" s="48" customFormat="1" x14ac:dyDescent="0.25">
      <c r="A101" s="61"/>
      <c r="B101" s="61"/>
      <c r="C101" s="62"/>
      <c r="D101" s="62"/>
      <c r="E101" s="62" t="s">
        <v>9</v>
      </c>
      <c r="F101" s="55">
        <v>0</v>
      </c>
      <c r="G101" s="46"/>
      <c r="H101" s="47"/>
      <c r="I101" s="47"/>
    </row>
    <row r="102" spans="1:9" s="48" customFormat="1" x14ac:dyDescent="0.25">
      <c r="A102" s="61"/>
      <c r="B102" s="61"/>
      <c r="C102" s="62"/>
      <c r="D102" s="62"/>
      <c r="E102" s="62" t="s">
        <v>10</v>
      </c>
      <c r="F102" s="55">
        <v>0</v>
      </c>
      <c r="G102" s="46"/>
      <c r="H102" s="47"/>
      <c r="I102" s="47"/>
    </row>
    <row r="103" spans="1:9" x14ac:dyDescent="0.25">
      <c r="A103" s="52"/>
      <c r="B103" s="52"/>
      <c r="C103" s="44"/>
      <c r="D103" s="44"/>
      <c r="E103" s="50" t="s">
        <v>143</v>
      </c>
      <c r="F103" s="57">
        <f>SUM(F101:F102)</f>
        <v>0</v>
      </c>
      <c r="G103" s="38"/>
      <c r="H103" s="33"/>
      <c r="I103" s="33"/>
    </row>
    <row r="104" spans="1:9" x14ac:dyDescent="0.25">
      <c r="A104" s="52"/>
      <c r="B104" s="52"/>
      <c r="C104" s="44" t="s">
        <v>144</v>
      </c>
      <c r="D104" s="44"/>
      <c r="E104" s="44"/>
      <c r="F104" s="57"/>
      <c r="G104" s="38"/>
      <c r="H104" s="33"/>
      <c r="I104" s="33"/>
    </row>
    <row r="105" spans="1:9" s="48" customFormat="1" x14ac:dyDescent="0.25">
      <c r="A105" s="61"/>
      <c r="B105" s="61"/>
      <c r="C105" s="62"/>
      <c r="D105" s="62"/>
      <c r="E105" s="62" t="s">
        <v>9</v>
      </c>
      <c r="F105" s="55">
        <v>0</v>
      </c>
      <c r="G105" s="46"/>
      <c r="H105" s="47"/>
      <c r="I105" s="47"/>
    </row>
    <row r="106" spans="1:9" s="48" customFormat="1" x14ac:dyDescent="0.25">
      <c r="A106" s="61"/>
      <c r="B106" s="61"/>
      <c r="C106" s="62"/>
      <c r="D106" s="62"/>
      <c r="E106" s="62" t="s">
        <v>10</v>
      </c>
      <c r="F106" s="55">
        <v>0</v>
      </c>
      <c r="G106" s="46"/>
      <c r="H106" s="47"/>
      <c r="I106" s="47"/>
    </row>
    <row r="107" spans="1:9" x14ac:dyDescent="0.25">
      <c r="A107" s="52"/>
      <c r="B107" s="52"/>
      <c r="C107" s="44"/>
      <c r="D107" s="44"/>
      <c r="E107" s="50" t="s">
        <v>145</v>
      </c>
      <c r="F107" s="57">
        <f>SUM(F105:F106)</f>
        <v>0</v>
      </c>
      <c r="G107" s="38"/>
      <c r="H107" s="33"/>
      <c r="I107" s="33"/>
    </row>
    <row r="108" spans="1:9" x14ac:dyDescent="0.25">
      <c r="A108" s="52"/>
      <c r="B108" s="52"/>
      <c r="C108" s="44" t="s">
        <v>146</v>
      </c>
      <c r="D108" s="44"/>
      <c r="E108" s="44"/>
      <c r="F108" s="57"/>
      <c r="G108" s="38"/>
      <c r="H108" s="33"/>
      <c r="I108" s="33"/>
    </row>
    <row r="109" spans="1:9" s="48" customFormat="1" x14ac:dyDescent="0.25">
      <c r="A109" s="61"/>
      <c r="B109" s="61"/>
      <c r="C109" s="62"/>
      <c r="D109" s="62"/>
      <c r="E109" s="62" t="s">
        <v>9</v>
      </c>
      <c r="F109" s="55">
        <v>0</v>
      </c>
      <c r="G109" s="46"/>
      <c r="H109" s="47"/>
      <c r="I109" s="47"/>
    </row>
    <row r="110" spans="1:9" s="48" customFormat="1" x14ac:dyDescent="0.25">
      <c r="A110" s="61"/>
      <c r="B110" s="61"/>
      <c r="C110" s="62"/>
      <c r="D110" s="62"/>
      <c r="E110" s="62" t="s">
        <v>10</v>
      </c>
      <c r="F110" s="55">
        <v>0</v>
      </c>
      <c r="G110" s="46"/>
      <c r="H110" s="47"/>
      <c r="I110" s="47"/>
    </row>
    <row r="111" spans="1:9" x14ac:dyDescent="0.25">
      <c r="A111" s="52"/>
      <c r="B111" s="52"/>
      <c r="C111" s="44"/>
      <c r="D111" s="44"/>
      <c r="E111" s="50" t="s">
        <v>147</v>
      </c>
      <c r="F111" s="57">
        <f>SUM(F109:F110)</f>
        <v>0</v>
      </c>
      <c r="G111" s="38"/>
      <c r="H111" s="33"/>
      <c r="I111" s="33"/>
    </row>
    <row r="112" spans="1:9" x14ac:dyDescent="0.25">
      <c r="A112" s="52"/>
      <c r="B112" s="52"/>
      <c r="C112" s="44" t="s">
        <v>148</v>
      </c>
      <c r="D112" s="44"/>
      <c r="E112" s="44"/>
      <c r="F112" s="57"/>
      <c r="G112" s="38"/>
      <c r="H112" s="33"/>
      <c r="I112" s="33"/>
    </row>
    <row r="113" spans="1:9" s="48" customFormat="1" x14ac:dyDescent="0.25">
      <c r="A113" s="61"/>
      <c r="B113" s="61"/>
      <c r="C113" s="62"/>
      <c r="D113" s="62"/>
      <c r="E113" s="62" t="s">
        <v>9</v>
      </c>
      <c r="F113" s="55">
        <v>0</v>
      </c>
      <c r="G113" s="46"/>
      <c r="H113" s="47"/>
      <c r="I113" s="47"/>
    </row>
    <row r="114" spans="1:9" s="48" customFormat="1" x14ac:dyDescent="0.25">
      <c r="A114" s="61"/>
      <c r="B114" s="61"/>
      <c r="C114" s="62"/>
      <c r="D114" s="62"/>
      <c r="E114" s="62" t="s">
        <v>10</v>
      </c>
      <c r="F114" s="55"/>
      <c r="G114" s="46"/>
      <c r="H114" s="47"/>
      <c r="I114" s="47"/>
    </row>
    <row r="115" spans="1:9" x14ac:dyDescent="0.25">
      <c r="A115" s="52"/>
      <c r="B115" s="52"/>
      <c r="C115" s="44"/>
      <c r="D115" s="44"/>
      <c r="E115" s="50" t="s">
        <v>149</v>
      </c>
      <c r="F115" s="57">
        <f>SUM(F113:F114)</f>
        <v>0</v>
      </c>
      <c r="G115" s="38"/>
      <c r="H115" s="33"/>
      <c r="I115" s="33"/>
    </row>
    <row r="116" spans="1:9" x14ac:dyDescent="0.25">
      <c r="A116" s="52"/>
      <c r="B116" s="52"/>
      <c r="C116" s="44" t="s">
        <v>150</v>
      </c>
      <c r="D116" s="44"/>
      <c r="E116" s="44"/>
      <c r="F116" s="57"/>
      <c r="G116" s="38"/>
      <c r="H116" s="33"/>
      <c r="I116" s="33"/>
    </row>
    <row r="117" spans="1:9" s="48" customFormat="1" x14ac:dyDescent="0.25">
      <c r="A117" s="61"/>
      <c r="B117" s="61"/>
      <c r="C117" s="62"/>
      <c r="D117" s="62"/>
      <c r="E117" s="62" t="s">
        <v>9</v>
      </c>
      <c r="F117" s="55">
        <f>915.7+5056+1197.54</f>
        <v>7169.24</v>
      </c>
      <c r="G117" s="46"/>
      <c r="H117" s="47"/>
      <c r="I117" s="47"/>
    </row>
    <row r="118" spans="1:9" s="48" customFormat="1" x14ac:dyDescent="0.25">
      <c r="A118" s="61"/>
      <c r="B118" s="61"/>
      <c r="C118" s="62"/>
      <c r="D118" s="62"/>
      <c r="E118" s="62" t="s">
        <v>10</v>
      </c>
      <c r="F118" s="55">
        <v>577.47</v>
      </c>
      <c r="G118" s="46"/>
      <c r="H118" s="47"/>
      <c r="I118" s="47"/>
    </row>
    <row r="119" spans="1:9" x14ac:dyDescent="0.25">
      <c r="A119" s="52"/>
      <c r="B119" s="52"/>
      <c r="C119" s="44"/>
      <c r="D119" s="44"/>
      <c r="E119" s="50" t="s">
        <v>117</v>
      </c>
      <c r="F119" s="57">
        <f>SUM(F117:F118)</f>
        <v>7746.71</v>
      </c>
      <c r="G119" s="38"/>
      <c r="H119" s="33"/>
      <c r="I119" s="33"/>
    </row>
    <row r="120" spans="1:9" x14ac:dyDescent="0.25">
      <c r="A120" s="52"/>
      <c r="B120" s="52"/>
      <c r="C120" s="51" t="s">
        <v>151</v>
      </c>
      <c r="D120" s="50"/>
      <c r="E120" s="50"/>
      <c r="F120" s="56">
        <f>SUM(F75+F79+F83+F87+F91+F95+F99+F103+F107+F111+F115+F119)</f>
        <v>185472.61</v>
      </c>
      <c r="G120" s="38"/>
      <c r="H120" s="33"/>
      <c r="I120" s="33"/>
    </row>
    <row r="121" spans="1:9" x14ac:dyDescent="0.25">
      <c r="A121" s="52"/>
      <c r="B121" s="52"/>
      <c r="C121" s="50"/>
      <c r="D121" s="50"/>
      <c r="E121" s="50"/>
      <c r="F121" s="57"/>
      <c r="G121" s="38"/>
      <c r="H121" s="33"/>
      <c r="I121" s="33"/>
    </row>
    <row r="122" spans="1:9" x14ac:dyDescent="0.25">
      <c r="A122" s="52"/>
      <c r="B122" s="45" t="s">
        <v>152</v>
      </c>
      <c r="C122" s="44"/>
      <c r="D122" s="44"/>
      <c r="E122" s="44"/>
      <c r="F122" s="57"/>
      <c r="G122" s="38"/>
      <c r="H122" s="33"/>
      <c r="I122" s="33"/>
    </row>
    <row r="123" spans="1:9" s="48" customFormat="1" x14ac:dyDescent="0.25">
      <c r="A123" s="61"/>
      <c r="B123" s="61"/>
      <c r="C123" s="62" t="s">
        <v>153</v>
      </c>
      <c r="D123" s="62"/>
      <c r="E123" s="62"/>
      <c r="F123" s="55">
        <v>0</v>
      </c>
      <c r="G123" s="46"/>
      <c r="H123" s="47"/>
      <c r="I123" s="47"/>
    </row>
    <row r="124" spans="1:9" s="48" customFormat="1" x14ac:dyDescent="0.25">
      <c r="A124" s="61"/>
      <c r="B124" s="61"/>
      <c r="C124" s="62" t="s">
        <v>154</v>
      </c>
      <c r="D124" s="62"/>
      <c r="E124" s="62"/>
      <c r="F124" s="55">
        <v>0</v>
      </c>
      <c r="G124" s="46"/>
      <c r="H124" s="47"/>
      <c r="I124" s="47"/>
    </row>
    <row r="125" spans="1:9" s="48" customFormat="1" x14ac:dyDescent="0.25">
      <c r="A125" s="61"/>
      <c r="B125" s="61"/>
      <c r="C125" s="62" t="s">
        <v>119</v>
      </c>
      <c r="D125" s="62"/>
      <c r="E125" s="62"/>
      <c r="F125" s="55">
        <v>0</v>
      </c>
      <c r="G125" s="46"/>
      <c r="H125" s="47"/>
      <c r="I125" s="47"/>
    </row>
    <row r="126" spans="1:9" x14ac:dyDescent="0.25">
      <c r="A126" s="52"/>
      <c r="B126" s="52"/>
      <c r="C126" s="51" t="s">
        <v>155</v>
      </c>
      <c r="D126" s="50"/>
      <c r="E126" s="50"/>
      <c r="F126" s="56">
        <f>SUM(F123:F125)</f>
        <v>0</v>
      </c>
      <c r="G126" s="38"/>
      <c r="H126" s="33"/>
      <c r="I126" s="33"/>
    </row>
    <row r="127" spans="1:9" x14ac:dyDescent="0.25">
      <c r="A127" s="52"/>
      <c r="B127" s="52"/>
      <c r="C127" s="50"/>
      <c r="D127" s="50"/>
      <c r="E127" s="50"/>
      <c r="F127" s="57"/>
      <c r="G127" s="38"/>
      <c r="H127" s="33"/>
      <c r="I127" s="33"/>
    </row>
    <row r="128" spans="1:9" x14ac:dyDescent="0.25">
      <c r="A128" s="52"/>
      <c r="B128" s="45" t="s">
        <v>156</v>
      </c>
      <c r="C128" s="44"/>
      <c r="D128" s="44"/>
      <c r="E128" s="44"/>
      <c r="F128" s="57"/>
      <c r="G128" s="38"/>
      <c r="H128" s="33"/>
      <c r="I128" s="33"/>
    </row>
    <row r="129" spans="1:9" s="48" customFormat="1" x14ac:dyDescent="0.25">
      <c r="A129" s="61"/>
      <c r="B129" s="61"/>
      <c r="C129" s="62" t="s">
        <v>157</v>
      </c>
      <c r="D129" s="62"/>
      <c r="E129" s="62"/>
      <c r="F129" s="55">
        <v>257816.09</v>
      </c>
      <c r="G129" s="46"/>
      <c r="H129" s="47"/>
      <c r="I129" s="47"/>
    </row>
    <row r="130" spans="1:9" s="48" customFormat="1" x14ac:dyDescent="0.25">
      <c r="A130" s="61"/>
      <c r="B130" s="61"/>
      <c r="C130" s="62" t="s">
        <v>158</v>
      </c>
      <c r="D130" s="62"/>
      <c r="E130" s="62"/>
      <c r="F130" s="55">
        <v>0</v>
      </c>
      <c r="G130" s="46"/>
      <c r="H130" s="47"/>
      <c r="I130" s="47"/>
    </row>
    <row r="131" spans="1:9" s="48" customFormat="1" x14ac:dyDescent="0.25">
      <c r="A131" s="61"/>
      <c r="B131" s="61"/>
      <c r="C131" s="62" t="s">
        <v>159</v>
      </c>
      <c r="D131" s="62"/>
      <c r="E131" s="62"/>
      <c r="F131" s="55">
        <v>0</v>
      </c>
      <c r="G131" s="46"/>
      <c r="H131" s="47"/>
      <c r="I131" s="47"/>
    </row>
    <row r="132" spans="1:9" x14ac:dyDescent="0.25">
      <c r="A132" s="52"/>
      <c r="B132" s="52"/>
      <c r="C132" s="51" t="s">
        <v>160</v>
      </c>
      <c r="D132" s="50"/>
      <c r="E132" s="50"/>
      <c r="F132" s="56">
        <f>SUM(F129:F131)</f>
        <v>257816.09</v>
      </c>
      <c r="G132" s="38"/>
      <c r="H132" s="33"/>
      <c r="I132" s="33"/>
    </row>
    <row r="133" spans="1:9" x14ac:dyDescent="0.25">
      <c r="A133" s="52"/>
      <c r="B133" s="52"/>
      <c r="C133" s="50"/>
      <c r="D133" s="50"/>
      <c r="E133" s="50"/>
      <c r="F133" s="57"/>
      <c r="G133" s="38"/>
      <c r="H133" s="33"/>
      <c r="I133" s="33"/>
    </row>
    <row r="134" spans="1:9" x14ac:dyDescent="0.25">
      <c r="A134" s="51" t="s">
        <v>161</v>
      </c>
      <c r="B134" s="44"/>
      <c r="C134" s="44"/>
      <c r="D134" s="44"/>
      <c r="E134" s="44"/>
      <c r="F134" s="56">
        <f>SUM(F69+F120+F126+F132)</f>
        <v>487342.25</v>
      </c>
      <c r="G134" s="38"/>
      <c r="H134" s="33"/>
      <c r="I134" s="33"/>
    </row>
    <row r="135" spans="1:9" x14ac:dyDescent="0.25">
      <c r="A135" s="50"/>
      <c r="B135" s="44"/>
      <c r="C135" s="44"/>
      <c r="D135" s="44"/>
      <c r="E135" s="44"/>
      <c r="F135" s="57"/>
      <c r="G135" s="38"/>
      <c r="H135" s="33"/>
      <c r="I135" s="33"/>
    </row>
    <row r="136" spans="1:9" ht="13.5" customHeight="1" x14ac:dyDescent="0.25">
      <c r="A136" s="43" t="s">
        <v>162</v>
      </c>
      <c r="B136" s="44"/>
      <c r="C136" s="44"/>
      <c r="D136" s="44"/>
      <c r="E136" s="44"/>
      <c r="F136" s="53">
        <v>3442.34</v>
      </c>
      <c r="G136" s="38"/>
      <c r="H136" s="33"/>
      <c r="I136" s="33"/>
    </row>
    <row r="137" spans="1:9" ht="13.5" customHeight="1" x14ac:dyDescent="0.25">
      <c r="A137" s="44"/>
      <c r="B137" s="44"/>
      <c r="C137" s="44"/>
      <c r="D137" s="44"/>
      <c r="E137" s="44"/>
      <c r="F137" s="57"/>
      <c r="G137" s="38"/>
      <c r="H137" s="33"/>
      <c r="I137" s="33"/>
    </row>
    <row r="138" spans="1:9" x14ac:dyDescent="0.25">
      <c r="A138" s="51" t="s">
        <v>163</v>
      </c>
      <c r="B138" s="44"/>
      <c r="C138" s="44"/>
      <c r="D138" s="44"/>
      <c r="E138" s="44"/>
      <c r="F138" s="56">
        <f>SUM(F10+F59+F134+F136)</f>
        <v>5225662.2699999996</v>
      </c>
      <c r="G138" s="38"/>
      <c r="H138" s="33"/>
      <c r="I138" s="33"/>
    </row>
    <row r="139" spans="1:9" x14ac:dyDescent="0.25">
      <c r="A139" s="43"/>
      <c r="B139" s="44"/>
      <c r="C139" s="44"/>
      <c r="D139" s="44"/>
      <c r="E139" s="44"/>
      <c r="F139" s="57"/>
      <c r="G139" s="38"/>
      <c r="H139" s="33"/>
      <c r="I139" s="33"/>
    </row>
    <row r="140" spans="1:9" x14ac:dyDescent="0.25">
      <c r="A140" s="43" t="s">
        <v>64</v>
      </c>
      <c r="B140" s="44"/>
      <c r="C140" s="44"/>
      <c r="D140" s="44"/>
      <c r="E140" s="44"/>
      <c r="F140" s="57"/>
      <c r="G140" s="38"/>
      <c r="H140" s="33"/>
      <c r="I140" s="33"/>
    </row>
    <row r="141" spans="1:9" x14ac:dyDescent="0.25">
      <c r="A141" s="43"/>
      <c r="B141" s="44"/>
      <c r="C141" s="44"/>
      <c r="D141" s="44"/>
      <c r="E141" s="44"/>
      <c r="F141" s="57"/>
      <c r="G141" s="38"/>
      <c r="H141" s="33"/>
      <c r="I141" s="33"/>
    </row>
    <row r="142" spans="1:9" x14ac:dyDescent="0.25">
      <c r="A142" s="43" t="s">
        <v>164</v>
      </c>
      <c r="B142" s="44"/>
      <c r="C142" s="44"/>
      <c r="D142" s="44"/>
      <c r="E142" s="44"/>
      <c r="F142" s="57"/>
      <c r="G142" s="38"/>
      <c r="H142" s="33"/>
      <c r="I142" s="33"/>
    </row>
    <row r="143" spans="1:9" x14ac:dyDescent="0.25">
      <c r="A143" s="44"/>
      <c r="B143" s="44"/>
      <c r="C143" s="44"/>
      <c r="D143" s="44"/>
      <c r="E143" s="44"/>
      <c r="F143" s="57"/>
      <c r="G143" s="38"/>
      <c r="H143" s="33"/>
      <c r="I143" s="33"/>
    </row>
    <row r="144" spans="1:9" x14ac:dyDescent="0.25">
      <c r="A144" s="52"/>
      <c r="B144" s="45" t="s">
        <v>165</v>
      </c>
      <c r="C144" s="44"/>
      <c r="D144" s="44"/>
      <c r="E144" s="44"/>
      <c r="F144" s="58">
        <v>3692895.35</v>
      </c>
      <c r="G144" s="38"/>
      <c r="H144" s="33"/>
      <c r="I144" s="33"/>
    </row>
    <row r="145" spans="1:9" x14ac:dyDescent="0.25">
      <c r="A145" s="52"/>
      <c r="B145" s="52"/>
      <c r="C145" s="44"/>
      <c r="D145" s="44"/>
      <c r="E145" s="44"/>
      <c r="F145" s="57"/>
      <c r="G145" s="38"/>
      <c r="H145" s="33"/>
      <c r="I145" s="33"/>
    </row>
    <row r="146" spans="1:9" x14ac:dyDescent="0.25">
      <c r="A146" s="52"/>
      <c r="B146" s="45" t="s">
        <v>166</v>
      </c>
      <c r="C146" s="44"/>
      <c r="D146" s="44"/>
      <c r="E146" s="44"/>
      <c r="F146" s="57"/>
      <c r="G146" s="38"/>
      <c r="H146" s="33"/>
      <c r="I146" s="33"/>
    </row>
    <row r="147" spans="1:9" s="48" customFormat="1" x14ac:dyDescent="0.25">
      <c r="A147" s="61"/>
      <c r="B147" s="61"/>
      <c r="C147" s="62" t="s">
        <v>167</v>
      </c>
      <c r="D147" s="62"/>
      <c r="E147" s="62"/>
      <c r="F147" s="55">
        <v>0</v>
      </c>
      <c r="G147" s="46"/>
      <c r="H147" s="47"/>
      <c r="I147" s="47"/>
    </row>
    <row r="148" spans="1:9" s="48" customFormat="1" x14ac:dyDescent="0.25">
      <c r="A148" s="61"/>
      <c r="B148" s="61"/>
      <c r="C148" s="62" t="s">
        <v>168</v>
      </c>
      <c r="D148" s="62"/>
      <c r="E148" s="62"/>
      <c r="F148" s="55">
        <v>0</v>
      </c>
      <c r="G148" s="46"/>
      <c r="H148" s="47"/>
      <c r="I148" s="47"/>
    </row>
    <row r="149" spans="1:9" s="48" customFormat="1" x14ac:dyDescent="0.25">
      <c r="A149" s="61"/>
      <c r="B149" s="61"/>
      <c r="C149" s="62" t="s">
        <v>169</v>
      </c>
      <c r="D149" s="62"/>
      <c r="E149" s="62"/>
      <c r="F149" s="55">
        <v>0</v>
      </c>
      <c r="G149" s="46"/>
      <c r="H149" s="47"/>
      <c r="I149" s="47"/>
    </row>
    <row r="150" spans="1:9" x14ac:dyDescent="0.25">
      <c r="A150" s="52"/>
      <c r="B150" s="52"/>
      <c r="C150" s="51" t="s">
        <v>170</v>
      </c>
      <c r="D150" s="50"/>
      <c r="E150" s="50"/>
      <c r="F150" s="56">
        <f>SUM(F147:F149)</f>
        <v>0</v>
      </c>
      <c r="G150" s="38"/>
      <c r="H150" s="33"/>
      <c r="I150" s="33"/>
    </row>
    <row r="151" spans="1:9" x14ac:dyDescent="0.25">
      <c r="A151" s="52"/>
      <c r="B151" s="52"/>
      <c r="C151" s="50"/>
      <c r="D151" s="50"/>
      <c r="E151" s="50"/>
      <c r="F151" s="57"/>
      <c r="G151" s="38"/>
      <c r="H151" s="33"/>
      <c r="I151" s="33"/>
    </row>
    <row r="152" spans="1:9" x14ac:dyDescent="0.25">
      <c r="A152" s="52"/>
      <c r="B152" s="45" t="s">
        <v>171</v>
      </c>
      <c r="C152" s="44"/>
      <c r="D152" s="44"/>
      <c r="E152" s="44"/>
      <c r="F152" s="57"/>
      <c r="G152" s="38"/>
      <c r="H152" s="33"/>
      <c r="I152" s="33"/>
    </row>
    <row r="153" spans="1:9" s="48" customFormat="1" x14ac:dyDescent="0.25">
      <c r="A153" s="61"/>
      <c r="B153" s="61"/>
      <c r="C153" s="62" t="s">
        <v>172</v>
      </c>
      <c r="D153" s="62"/>
      <c r="E153" s="62"/>
      <c r="F153" s="55">
        <v>-184638.43</v>
      </c>
      <c r="G153" s="46"/>
      <c r="H153" s="47"/>
      <c r="I153" s="47"/>
    </row>
    <row r="154" spans="1:9" s="48" customFormat="1" x14ac:dyDescent="0.25">
      <c r="A154" s="61"/>
      <c r="B154" s="61"/>
      <c r="C154" s="62" t="s">
        <v>173</v>
      </c>
      <c r="D154" s="62"/>
      <c r="E154" s="62"/>
      <c r="F154" s="55">
        <v>20063.46</v>
      </c>
      <c r="G154" s="46"/>
      <c r="H154" s="47"/>
      <c r="I154" s="47"/>
    </row>
    <row r="155" spans="1:9" x14ac:dyDescent="0.25">
      <c r="A155" s="52"/>
      <c r="B155" s="52"/>
      <c r="C155" s="51" t="s">
        <v>174</v>
      </c>
      <c r="D155" s="50"/>
      <c r="E155" s="50"/>
      <c r="F155" s="56">
        <f>SUM(F153:F154)</f>
        <v>-164574.97</v>
      </c>
      <c r="G155" s="38"/>
      <c r="H155" s="33"/>
      <c r="I155" s="33"/>
    </row>
    <row r="156" spans="1:9" x14ac:dyDescent="0.25">
      <c r="A156" s="52"/>
      <c r="B156" s="52"/>
      <c r="C156" s="50"/>
      <c r="D156" s="50"/>
      <c r="E156" s="50"/>
      <c r="F156" s="57"/>
      <c r="G156" s="38"/>
      <c r="H156" s="33"/>
      <c r="I156" s="33"/>
    </row>
    <row r="157" spans="1:9" x14ac:dyDescent="0.25">
      <c r="A157" s="52"/>
      <c r="B157" s="45" t="s">
        <v>175</v>
      </c>
      <c r="C157" s="44"/>
      <c r="D157" s="44"/>
      <c r="E157" s="44"/>
      <c r="F157" s="53">
        <v>30350</v>
      </c>
      <c r="G157" s="38"/>
      <c r="H157" s="33"/>
      <c r="I157" s="33"/>
    </row>
    <row r="158" spans="1:9" x14ac:dyDescent="0.25">
      <c r="A158" s="52"/>
      <c r="B158" s="52"/>
      <c r="C158" s="44"/>
      <c r="D158" s="44"/>
      <c r="E158" s="44"/>
      <c r="F158" s="57"/>
      <c r="G158" s="38"/>
      <c r="H158" s="33"/>
      <c r="I158" s="33"/>
    </row>
    <row r="159" spans="1:9" x14ac:dyDescent="0.25">
      <c r="A159" s="51" t="s">
        <v>176</v>
      </c>
      <c r="B159" s="44"/>
      <c r="C159" s="44"/>
      <c r="D159" s="44"/>
      <c r="E159" s="44"/>
      <c r="F159" s="56">
        <f>SUM(F144+F150+F155+F157)</f>
        <v>3558670.38</v>
      </c>
      <c r="G159" s="38"/>
      <c r="H159" s="33"/>
      <c r="I159" s="33"/>
    </row>
    <row r="160" spans="1:9" x14ac:dyDescent="0.25">
      <c r="A160" s="50"/>
      <c r="B160" s="44"/>
      <c r="C160" s="44"/>
      <c r="D160" s="44"/>
      <c r="E160" s="44"/>
      <c r="F160" s="57"/>
      <c r="G160" s="38"/>
      <c r="H160" s="33"/>
      <c r="I160" s="33"/>
    </row>
    <row r="161" spans="1:9" x14ac:dyDescent="0.25">
      <c r="A161" s="43" t="s">
        <v>177</v>
      </c>
      <c r="B161" s="44"/>
      <c r="C161" s="44"/>
      <c r="D161" s="44"/>
      <c r="E161" s="44"/>
      <c r="F161" s="57"/>
      <c r="G161" s="38"/>
      <c r="H161" s="33"/>
      <c r="I161" s="33"/>
    </row>
    <row r="162" spans="1:9" s="48" customFormat="1" x14ac:dyDescent="0.25">
      <c r="A162" s="61"/>
      <c r="B162" s="61"/>
      <c r="C162" s="62" t="s">
        <v>178</v>
      </c>
      <c r="D162" s="62"/>
      <c r="E162" s="62"/>
      <c r="F162" s="55">
        <v>0</v>
      </c>
      <c r="G162" s="46"/>
      <c r="H162" s="47"/>
      <c r="I162" s="47"/>
    </row>
    <row r="163" spans="1:9" s="48" customFormat="1" x14ac:dyDescent="0.25">
      <c r="A163" s="61"/>
      <c r="B163" s="61"/>
      <c r="C163" s="62" t="s">
        <v>179</v>
      </c>
      <c r="D163" s="62"/>
      <c r="E163" s="62"/>
      <c r="F163" s="55">
        <v>0</v>
      </c>
      <c r="G163" s="46"/>
      <c r="H163" s="47"/>
      <c r="I163" s="47"/>
    </row>
    <row r="164" spans="1:9" s="48" customFormat="1" x14ac:dyDescent="0.25">
      <c r="A164" s="61"/>
      <c r="B164" s="61"/>
      <c r="C164" s="62" t="s">
        <v>180</v>
      </c>
      <c r="D164" s="62"/>
      <c r="E164" s="62"/>
      <c r="F164" s="55">
        <v>0</v>
      </c>
      <c r="G164" s="46"/>
      <c r="H164" s="47"/>
      <c r="I164" s="47"/>
    </row>
    <row r="165" spans="1:9" x14ac:dyDescent="0.25">
      <c r="A165" s="52"/>
      <c r="B165" s="52"/>
      <c r="C165" s="44"/>
      <c r="D165" s="44"/>
      <c r="E165" s="44"/>
      <c r="F165" s="57"/>
      <c r="G165" s="38"/>
      <c r="H165" s="33"/>
      <c r="I165" s="33"/>
    </row>
    <row r="166" spans="1:9" x14ac:dyDescent="0.25">
      <c r="A166" s="51" t="s">
        <v>181</v>
      </c>
      <c r="B166" s="44"/>
      <c r="C166" s="44"/>
      <c r="D166" s="44"/>
      <c r="E166" s="44"/>
      <c r="F166" s="56">
        <f>SUM(F162+F163+F164)</f>
        <v>0</v>
      </c>
      <c r="G166" s="38"/>
      <c r="H166" s="33"/>
      <c r="I166" s="33"/>
    </row>
    <row r="167" spans="1:9" x14ac:dyDescent="0.25">
      <c r="A167" s="50"/>
      <c r="B167" s="44"/>
      <c r="C167" s="44"/>
      <c r="D167" s="44"/>
      <c r="E167" s="44"/>
      <c r="F167" s="57"/>
      <c r="G167" s="38"/>
      <c r="H167" s="33"/>
      <c r="I167" s="33"/>
    </row>
    <row r="168" spans="1:9" x14ac:dyDescent="0.25">
      <c r="A168" s="43" t="s">
        <v>182</v>
      </c>
      <c r="B168" s="44"/>
      <c r="C168" s="44"/>
      <c r="D168" s="44"/>
      <c r="E168" s="44"/>
      <c r="F168" s="53">
        <v>117300.04</v>
      </c>
      <c r="G168" s="38"/>
      <c r="H168" s="33"/>
      <c r="I168" s="33"/>
    </row>
    <row r="169" spans="1:9" x14ac:dyDescent="0.25">
      <c r="A169" s="44"/>
      <c r="B169" s="44"/>
      <c r="C169" s="44"/>
      <c r="D169" s="44"/>
      <c r="E169" s="44"/>
      <c r="F169" s="57"/>
      <c r="G169" s="38"/>
      <c r="H169" s="33"/>
      <c r="I169" s="33"/>
    </row>
    <row r="170" spans="1:9" x14ac:dyDescent="0.25">
      <c r="A170" s="43" t="s">
        <v>183</v>
      </c>
      <c r="B170" s="44"/>
      <c r="C170" s="44"/>
      <c r="D170" s="44"/>
      <c r="E170" s="44"/>
      <c r="F170" s="57"/>
      <c r="G170" s="38"/>
      <c r="H170" s="33"/>
      <c r="I170" s="33"/>
    </row>
    <row r="171" spans="1:9" x14ac:dyDescent="0.25">
      <c r="A171" s="52"/>
      <c r="B171" s="52"/>
      <c r="C171" s="44" t="s">
        <v>184</v>
      </c>
      <c r="D171" s="44"/>
      <c r="E171" s="44"/>
      <c r="F171" s="57"/>
      <c r="G171" s="38"/>
      <c r="H171" s="33"/>
      <c r="I171" s="33"/>
    </row>
    <row r="172" spans="1:9" s="48" customFormat="1" x14ac:dyDescent="0.25">
      <c r="A172" s="61"/>
      <c r="B172" s="61"/>
      <c r="C172" s="62"/>
      <c r="D172" s="62"/>
      <c r="E172" s="62" t="s">
        <v>9</v>
      </c>
      <c r="F172" s="55">
        <f>537182.3-505906</f>
        <v>31276.300000000047</v>
      </c>
      <c r="G172" s="46"/>
      <c r="H172" s="47"/>
      <c r="I172" s="47"/>
    </row>
    <row r="173" spans="1:9" s="48" customFormat="1" x14ac:dyDescent="0.25">
      <c r="A173" s="61"/>
      <c r="B173" s="61"/>
      <c r="C173" s="62"/>
      <c r="D173" s="62"/>
      <c r="E173" s="62" t="s">
        <v>10</v>
      </c>
      <c r="F173" s="55">
        <v>505905.62</v>
      </c>
      <c r="G173" s="46"/>
      <c r="H173" s="47"/>
      <c r="I173" s="47"/>
    </row>
    <row r="174" spans="1:9" x14ac:dyDescent="0.25">
      <c r="A174" s="52"/>
      <c r="B174" s="52"/>
      <c r="C174" s="44"/>
      <c r="D174" s="44"/>
      <c r="E174" s="50" t="s">
        <v>185</v>
      </c>
      <c r="F174" s="57">
        <f>SUM(F172:F173)</f>
        <v>537181.92000000004</v>
      </c>
      <c r="G174" s="38"/>
      <c r="H174" s="33"/>
      <c r="I174" s="33"/>
    </row>
    <row r="175" spans="1:9" x14ac:dyDescent="0.25">
      <c r="A175" s="52"/>
      <c r="B175" s="52"/>
      <c r="C175" s="44" t="s">
        <v>186</v>
      </c>
      <c r="D175" s="44"/>
      <c r="E175" s="44"/>
      <c r="F175" s="57"/>
      <c r="G175" s="38"/>
      <c r="H175" s="33"/>
      <c r="I175" s="33"/>
    </row>
    <row r="176" spans="1:9" s="48" customFormat="1" x14ac:dyDescent="0.25">
      <c r="A176" s="61"/>
      <c r="B176" s="61"/>
      <c r="C176" s="62"/>
      <c r="D176" s="62"/>
      <c r="E176" s="62" t="s">
        <v>9</v>
      </c>
      <c r="F176" s="55">
        <v>0</v>
      </c>
      <c r="G176" s="46"/>
      <c r="H176" s="47"/>
      <c r="I176" s="47"/>
    </row>
    <row r="177" spans="1:9" s="48" customFormat="1" x14ac:dyDescent="0.25">
      <c r="A177" s="61"/>
      <c r="B177" s="61"/>
      <c r="C177" s="62"/>
      <c r="D177" s="62"/>
      <c r="E177" s="62" t="s">
        <v>10</v>
      </c>
      <c r="F177" s="55">
        <v>0</v>
      </c>
      <c r="G177" s="46"/>
      <c r="H177" s="47"/>
      <c r="I177" s="47"/>
    </row>
    <row r="178" spans="1:9" x14ac:dyDescent="0.25">
      <c r="A178" s="52"/>
      <c r="B178" s="52"/>
      <c r="C178" s="44"/>
      <c r="D178" s="44"/>
      <c r="E178" s="50" t="s">
        <v>187</v>
      </c>
      <c r="F178" s="57">
        <f>SUM(F176:F177)</f>
        <v>0</v>
      </c>
      <c r="G178" s="38"/>
      <c r="H178" s="33"/>
      <c r="I178" s="33"/>
    </row>
    <row r="179" spans="1:9" x14ac:dyDescent="0.25">
      <c r="A179" s="52"/>
      <c r="B179" s="52"/>
      <c r="C179" s="44" t="s">
        <v>188</v>
      </c>
      <c r="D179" s="44"/>
      <c r="E179" s="44"/>
      <c r="F179" s="57"/>
      <c r="G179" s="38"/>
      <c r="H179" s="33"/>
      <c r="I179" s="33"/>
    </row>
    <row r="180" spans="1:9" s="48" customFormat="1" ht="14.25" customHeight="1" x14ac:dyDescent="0.25">
      <c r="A180" s="61"/>
      <c r="B180" s="61"/>
      <c r="C180" s="62"/>
      <c r="D180" s="62"/>
      <c r="E180" s="62" t="s">
        <v>9</v>
      </c>
      <c r="F180" s="55">
        <v>0</v>
      </c>
      <c r="G180" s="46"/>
      <c r="H180" s="47"/>
      <c r="I180" s="47"/>
    </row>
    <row r="181" spans="1:9" s="48" customFormat="1" x14ac:dyDescent="0.25">
      <c r="A181" s="61"/>
      <c r="B181" s="61"/>
      <c r="C181" s="62"/>
      <c r="D181" s="62"/>
      <c r="E181" s="62" t="s">
        <v>10</v>
      </c>
      <c r="F181" s="55">
        <v>0</v>
      </c>
      <c r="G181" s="46"/>
      <c r="H181" s="47"/>
      <c r="I181" s="47"/>
    </row>
    <row r="182" spans="1:9" x14ac:dyDescent="0.25">
      <c r="A182" s="52"/>
      <c r="B182" s="52"/>
      <c r="C182" s="44"/>
      <c r="D182" s="44"/>
      <c r="E182" s="50" t="s">
        <v>189</v>
      </c>
      <c r="F182" s="57">
        <f>SUM(F180:F181)</f>
        <v>0</v>
      </c>
      <c r="G182" s="38"/>
      <c r="H182" s="33"/>
      <c r="I182" s="33"/>
    </row>
    <row r="183" spans="1:9" x14ac:dyDescent="0.25">
      <c r="A183" s="52"/>
      <c r="B183" s="52"/>
      <c r="C183" s="44" t="s">
        <v>190</v>
      </c>
      <c r="D183" s="44"/>
      <c r="E183" s="44"/>
      <c r="F183" s="57"/>
      <c r="G183" s="38"/>
      <c r="H183" s="33"/>
      <c r="I183" s="33"/>
    </row>
    <row r="184" spans="1:9" s="48" customFormat="1" x14ac:dyDescent="0.25">
      <c r="A184" s="61"/>
      <c r="B184" s="61"/>
      <c r="C184" s="62"/>
      <c r="D184" s="62"/>
      <c r="E184" s="62" t="s">
        <v>9</v>
      </c>
      <c r="F184" s="55">
        <v>0</v>
      </c>
      <c r="G184" s="46"/>
      <c r="H184" s="47"/>
      <c r="I184" s="47"/>
    </row>
    <row r="185" spans="1:9" s="48" customFormat="1" x14ac:dyDescent="0.25">
      <c r="A185" s="61"/>
      <c r="B185" s="61"/>
      <c r="C185" s="62"/>
      <c r="D185" s="62"/>
      <c r="E185" s="62" t="s">
        <v>10</v>
      </c>
      <c r="F185" s="55">
        <v>0</v>
      </c>
      <c r="G185" s="46"/>
      <c r="H185" s="47"/>
      <c r="I185" s="47"/>
    </row>
    <row r="186" spans="1:9" x14ac:dyDescent="0.25">
      <c r="A186" s="52"/>
      <c r="B186" s="52"/>
      <c r="C186" s="44"/>
      <c r="D186" s="44"/>
      <c r="E186" s="50" t="s">
        <v>191</v>
      </c>
      <c r="F186" s="57">
        <f>SUM(F184:F185)</f>
        <v>0</v>
      </c>
      <c r="G186" s="38"/>
      <c r="H186" s="33"/>
      <c r="I186" s="33"/>
    </row>
    <row r="187" spans="1:9" x14ac:dyDescent="0.25">
      <c r="A187" s="52"/>
      <c r="B187" s="52"/>
      <c r="C187" s="44" t="s">
        <v>192</v>
      </c>
      <c r="D187" s="44"/>
      <c r="E187" s="44"/>
      <c r="F187" s="57"/>
      <c r="G187" s="38"/>
      <c r="H187" s="33"/>
      <c r="I187" s="33"/>
    </row>
    <row r="188" spans="1:9" s="48" customFormat="1" x14ac:dyDescent="0.25">
      <c r="A188" s="61"/>
      <c r="B188" s="61"/>
      <c r="C188" s="62"/>
      <c r="D188" s="62"/>
      <c r="E188" s="62" t="s">
        <v>9</v>
      </c>
      <c r="F188" s="55">
        <v>0</v>
      </c>
      <c r="G188" s="46"/>
      <c r="H188" s="47"/>
      <c r="I188" s="47"/>
    </row>
    <row r="189" spans="1:9" s="48" customFormat="1" x14ac:dyDescent="0.25">
      <c r="A189" s="61"/>
      <c r="B189" s="61"/>
      <c r="C189" s="62"/>
      <c r="D189" s="62"/>
      <c r="E189" s="62" t="s">
        <v>10</v>
      </c>
      <c r="F189" s="55">
        <v>0</v>
      </c>
      <c r="G189" s="46"/>
      <c r="H189" s="47"/>
      <c r="I189" s="47"/>
    </row>
    <row r="190" spans="1:9" x14ac:dyDescent="0.25">
      <c r="A190" s="52"/>
      <c r="B190" s="52"/>
      <c r="C190" s="44"/>
      <c r="D190" s="44"/>
      <c r="E190" s="50" t="s">
        <v>193</v>
      </c>
      <c r="F190" s="57">
        <f>SUM(F188:F189)</f>
        <v>0</v>
      </c>
      <c r="G190" s="38"/>
      <c r="H190" s="33"/>
      <c r="I190" s="33"/>
    </row>
    <row r="191" spans="1:9" x14ac:dyDescent="0.25">
      <c r="A191" s="52"/>
      <c r="B191" s="52"/>
      <c r="C191" s="44" t="s">
        <v>194</v>
      </c>
      <c r="D191" s="44"/>
      <c r="E191" s="44"/>
      <c r="F191" s="57"/>
      <c r="G191" s="38"/>
      <c r="H191" s="33"/>
      <c r="I191" s="33"/>
    </row>
    <row r="192" spans="1:9" s="48" customFormat="1" x14ac:dyDescent="0.25">
      <c r="A192" s="61"/>
      <c r="B192" s="61"/>
      <c r="C192" s="62"/>
      <c r="D192" s="62"/>
      <c r="E192" s="62" t="s">
        <v>9</v>
      </c>
      <c r="F192" s="55">
        <v>0</v>
      </c>
      <c r="G192" s="46"/>
      <c r="H192" s="47"/>
      <c r="I192" s="47"/>
    </row>
    <row r="193" spans="1:9" s="48" customFormat="1" x14ac:dyDescent="0.25">
      <c r="A193" s="61"/>
      <c r="B193" s="61"/>
      <c r="C193" s="62"/>
      <c r="D193" s="62"/>
      <c r="E193" s="62" t="s">
        <v>10</v>
      </c>
      <c r="F193" s="55">
        <v>0</v>
      </c>
      <c r="G193" s="46"/>
      <c r="H193" s="47"/>
      <c r="I193" s="47"/>
    </row>
    <row r="194" spans="1:9" x14ac:dyDescent="0.25">
      <c r="A194" s="52"/>
      <c r="B194" s="52"/>
      <c r="C194" s="44"/>
      <c r="D194" s="44"/>
      <c r="E194" s="50" t="s">
        <v>195</v>
      </c>
      <c r="F194" s="57">
        <f>SUM(F192:F193)</f>
        <v>0</v>
      </c>
      <c r="G194" s="38"/>
      <c r="H194" s="33"/>
      <c r="I194" s="33"/>
    </row>
    <row r="195" spans="1:9" x14ac:dyDescent="0.25">
      <c r="A195" s="52"/>
      <c r="B195" s="52"/>
      <c r="C195" s="44" t="s">
        <v>196</v>
      </c>
      <c r="D195" s="44"/>
      <c r="E195" s="44"/>
      <c r="F195" s="57"/>
      <c r="G195" s="38"/>
      <c r="H195" s="33"/>
      <c r="I195" s="33"/>
    </row>
    <row r="196" spans="1:9" s="48" customFormat="1" x14ac:dyDescent="0.25">
      <c r="A196" s="61"/>
      <c r="B196" s="61"/>
      <c r="C196" s="62"/>
      <c r="D196" s="62"/>
      <c r="E196" s="62" t="s">
        <v>9</v>
      </c>
      <c r="F196" s="55">
        <f>565082.27+169115.27</f>
        <v>734197.54</v>
      </c>
      <c r="G196" s="46"/>
      <c r="H196" s="47"/>
      <c r="I196" s="47"/>
    </row>
    <row r="197" spans="1:9" s="48" customFormat="1" x14ac:dyDescent="0.25">
      <c r="A197" s="61"/>
      <c r="B197" s="61"/>
      <c r="C197" s="62"/>
      <c r="D197" s="62"/>
      <c r="E197" s="62" t="s">
        <v>10</v>
      </c>
      <c r="F197" s="55">
        <v>0</v>
      </c>
      <c r="G197" s="46"/>
      <c r="H197" s="47"/>
      <c r="I197" s="47"/>
    </row>
    <row r="198" spans="1:9" x14ac:dyDescent="0.25">
      <c r="A198" s="52"/>
      <c r="B198" s="52"/>
      <c r="C198" s="44"/>
      <c r="D198" s="44"/>
      <c r="E198" s="50" t="s">
        <v>197</v>
      </c>
      <c r="F198" s="57">
        <f>SUM(F196:F197)</f>
        <v>734197.54</v>
      </c>
      <c r="G198" s="38"/>
      <c r="H198" s="33"/>
      <c r="I198" s="33"/>
    </row>
    <row r="199" spans="1:9" x14ac:dyDescent="0.25">
      <c r="A199" s="52"/>
      <c r="B199" s="52"/>
      <c r="C199" s="44" t="s">
        <v>198</v>
      </c>
      <c r="D199" s="44"/>
      <c r="E199" s="44"/>
      <c r="F199" s="57"/>
      <c r="G199" s="38"/>
      <c r="H199" s="33"/>
      <c r="I199" s="33"/>
    </row>
    <row r="200" spans="1:9" s="48" customFormat="1" x14ac:dyDescent="0.25">
      <c r="A200" s="61"/>
      <c r="B200" s="61"/>
      <c r="C200" s="62"/>
      <c r="D200" s="62"/>
      <c r="E200" s="62" t="s">
        <v>9</v>
      </c>
      <c r="F200" s="55">
        <v>0</v>
      </c>
      <c r="G200" s="46"/>
      <c r="H200" s="47"/>
      <c r="I200" s="47"/>
    </row>
    <row r="201" spans="1:9" s="48" customFormat="1" x14ac:dyDescent="0.25">
      <c r="A201" s="61"/>
      <c r="B201" s="61"/>
      <c r="C201" s="62"/>
      <c r="D201" s="62"/>
      <c r="E201" s="62" t="s">
        <v>10</v>
      </c>
      <c r="F201" s="55">
        <v>0</v>
      </c>
      <c r="G201" s="46"/>
      <c r="H201" s="47"/>
      <c r="I201" s="47"/>
    </row>
    <row r="202" spans="1:9" x14ac:dyDescent="0.25">
      <c r="A202" s="52"/>
      <c r="B202" s="52"/>
      <c r="C202" s="44"/>
      <c r="D202" s="44"/>
      <c r="E202" s="50" t="s">
        <v>199</v>
      </c>
      <c r="F202" s="57">
        <f>SUM(F200:F201)</f>
        <v>0</v>
      </c>
      <c r="G202" s="38"/>
      <c r="H202" s="33"/>
      <c r="I202" s="33"/>
    </row>
    <row r="203" spans="1:9" x14ac:dyDescent="0.25">
      <c r="A203" s="52"/>
      <c r="B203" s="52"/>
      <c r="C203" s="44" t="s">
        <v>200</v>
      </c>
      <c r="D203" s="44"/>
      <c r="E203" s="44"/>
      <c r="F203" s="57"/>
      <c r="G203" s="38"/>
      <c r="H203" s="33"/>
      <c r="I203" s="33"/>
    </row>
    <row r="204" spans="1:9" s="48" customFormat="1" x14ac:dyDescent="0.25">
      <c r="A204" s="61"/>
      <c r="B204" s="61"/>
      <c r="C204" s="62"/>
      <c r="D204" s="62"/>
      <c r="E204" s="62" t="s">
        <v>9</v>
      </c>
      <c r="F204" s="55">
        <v>14383.29</v>
      </c>
      <c r="G204" s="46"/>
      <c r="H204" s="47"/>
      <c r="I204" s="47"/>
    </row>
    <row r="205" spans="1:9" s="48" customFormat="1" x14ac:dyDescent="0.25">
      <c r="A205" s="61"/>
      <c r="B205" s="61"/>
      <c r="C205" s="62"/>
      <c r="D205" s="62"/>
      <c r="E205" s="62" t="s">
        <v>10</v>
      </c>
      <c r="F205" s="55">
        <v>0</v>
      </c>
      <c r="G205" s="46"/>
      <c r="H205" s="47"/>
      <c r="I205" s="47"/>
    </row>
    <row r="206" spans="1:9" x14ac:dyDescent="0.25">
      <c r="A206" s="52"/>
      <c r="B206" s="52"/>
      <c r="C206" s="44"/>
      <c r="D206" s="44"/>
      <c r="E206" s="50" t="s">
        <v>201</v>
      </c>
      <c r="F206" s="57">
        <f>SUM(F204:F205)</f>
        <v>14383.29</v>
      </c>
      <c r="G206" s="38"/>
      <c r="H206" s="33"/>
      <c r="I206" s="33"/>
    </row>
    <row r="207" spans="1:9" x14ac:dyDescent="0.25">
      <c r="A207" s="52"/>
      <c r="B207" s="52"/>
      <c r="C207" s="44" t="s">
        <v>202</v>
      </c>
      <c r="D207" s="44"/>
      <c r="E207" s="44"/>
      <c r="F207" s="57"/>
      <c r="G207" s="38"/>
      <c r="H207" s="33"/>
      <c r="I207" s="33"/>
    </row>
    <row r="208" spans="1:9" s="48" customFormat="1" x14ac:dyDescent="0.25">
      <c r="A208" s="61"/>
      <c r="B208" s="61"/>
      <c r="C208" s="62"/>
      <c r="D208" s="62"/>
      <c r="E208" s="62" t="s">
        <v>9</v>
      </c>
      <c r="F208" s="55">
        <f>11080.7+7773.1+1155.05</f>
        <v>20008.850000000002</v>
      </c>
      <c r="G208" s="46"/>
      <c r="H208" s="47"/>
      <c r="I208" s="47"/>
    </row>
    <row r="209" spans="1:9" s="48" customFormat="1" x14ac:dyDescent="0.25">
      <c r="A209" s="61"/>
      <c r="B209" s="61"/>
      <c r="C209" s="62"/>
      <c r="D209" s="62"/>
      <c r="E209" s="62" t="s">
        <v>10</v>
      </c>
      <c r="F209" s="55">
        <v>0</v>
      </c>
      <c r="G209" s="46"/>
      <c r="H209" s="47"/>
      <c r="I209" s="47"/>
    </row>
    <row r="210" spans="1:9" x14ac:dyDescent="0.25">
      <c r="A210" s="52"/>
      <c r="B210" s="52"/>
      <c r="C210" s="44"/>
      <c r="D210" s="44"/>
      <c r="E210" s="50" t="s">
        <v>203</v>
      </c>
      <c r="F210" s="57">
        <f>SUM(F208:F209)</f>
        <v>20008.850000000002</v>
      </c>
      <c r="G210" s="38"/>
      <c r="H210" s="33"/>
      <c r="I210" s="33"/>
    </row>
    <row r="211" spans="1:9" x14ac:dyDescent="0.25">
      <c r="A211" s="52"/>
      <c r="B211" s="52"/>
      <c r="C211" s="44" t="s">
        <v>204</v>
      </c>
      <c r="D211" s="44"/>
      <c r="E211" s="44"/>
      <c r="F211" s="57"/>
      <c r="G211" s="38"/>
      <c r="H211" s="33"/>
      <c r="I211" s="33"/>
    </row>
    <row r="212" spans="1:9" s="48" customFormat="1" x14ac:dyDescent="0.25">
      <c r="A212" s="61"/>
      <c r="B212" s="61"/>
      <c r="C212" s="62"/>
      <c r="D212" s="62"/>
      <c r="E212" s="62" t="s">
        <v>9</v>
      </c>
      <c r="F212" s="55">
        <v>0</v>
      </c>
      <c r="G212" s="46"/>
      <c r="H212" s="47"/>
      <c r="I212" s="47"/>
    </row>
    <row r="213" spans="1:9" s="48" customFormat="1" x14ac:dyDescent="0.25">
      <c r="A213" s="61"/>
      <c r="B213" s="61"/>
      <c r="C213" s="62"/>
      <c r="D213" s="62"/>
      <c r="E213" s="62" t="s">
        <v>10</v>
      </c>
      <c r="F213" s="55">
        <v>0</v>
      </c>
      <c r="G213" s="46"/>
      <c r="H213" s="47"/>
      <c r="I213" s="47"/>
    </row>
    <row r="214" spans="1:9" x14ac:dyDescent="0.25">
      <c r="A214" s="52"/>
      <c r="B214" s="52"/>
      <c r="C214" s="44"/>
      <c r="D214" s="44"/>
      <c r="E214" s="50" t="s">
        <v>205</v>
      </c>
      <c r="F214" s="57">
        <f>SUM(F212:F213)</f>
        <v>0</v>
      </c>
      <c r="G214" s="38"/>
      <c r="H214" s="33"/>
      <c r="I214" s="33"/>
    </row>
    <row r="215" spans="1:9" x14ac:dyDescent="0.25">
      <c r="A215" s="52"/>
      <c r="B215" s="52"/>
      <c r="C215" s="44" t="s">
        <v>206</v>
      </c>
      <c r="D215" s="44"/>
      <c r="E215" s="44"/>
      <c r="F215" s="57"/>
      <c r="G215" s="38"/>
      <c r="H215" s="33"/>
      <c r="I215" s="33"/>
    </row>
    <row r="216" spans="1:9" s="48" customFormat="1" x14ac:dyDescent="0.25">
      <c r="A216" s="61"/>
      <c r="B216" s="61"/>
      <c r="C216" s="62"/>
      <c r="D216" s="62"/>
      <c r="E216" s="62" t="s">
        <v>9</v>
      </c>
      <c r="F216" s="55">
        <f>1446.5+134.88+7578.35+23617.06+23955.82+101.27</f>
        <v>56833.88</v>
      </c>
      <c r="G216" s="46"/>
      <c r="H216" s="47"/>
      <c r="I216" s="47"/>
    </row>
    <row r="217" spans="1:9" s="48" customFormat="1" x14ac:dyDescent="0.25">
      <c r="A217" s="61"/>
      <c r="B217" s="61"/>
      <c r="C217" s="62"/>
      <c r="D217" s="62"/>
      <c r="E217" s="62" t="s">
        <v>10</v>
      </c>
      <c r="F217" s="55">
        <f>2000+180730</f>
        <v>182730</v>
      </c>
      <c r="G217" s="46"/>
      <c r="H217" s="47"/>
      <c r="I217" s="47"/>
    </row>
    <row r="218" spans="1:9" x14ac:dyDescent="0.25">
      <c r="A218" s="52"/>
      <c r="B218" s="52"/>
      <c r="C218" s="44"/>
      <c r="D218" s="44"/>
      <c r="E218" s="50" t="s">
        <v>207</v>
      </c>
      <c r="F218" s="57">
        <f>SUM(F216:F217)</f>
        <v>239563.88</v>
      </c>
      <c r="G218" s="38"/>
      <c r="H218" s="33"/>
      <c r="I218" s="33"/>
    </row>
    <row r="219" spans="1:9" x14ac:dyDescent="0.25">
      <c r="A219" s="52"/>
      <c r="B219" s="52"/>
      <c r="C219" s="44"/>
      <c r="D219" s="44"/>
      <c r="E219" s="50"/>
      <c r="F219" s="57"/>
      <c r="G219" s="38"/>
      <c r="H219" s="33"/>
      <c r="I219" s="33"/>
    </row>
    <row r="220" spans="1:9" x14ac:dyDescent="0.25">
      <c r="A220" s="51" t="s">
        <v>208</v>
      </c>
      <c r="B220" s="44"/>
      <c r="C220" s="44"/>
      <c r="D220" s="44"/>
      <c r="E220" s="44"/>
      <c r="F220" s="56">
        <f>SUM(F174+F178+F182+F186+F190+F194+F198+F202+F206+F210+F214+F218)</f>
        <v>1545335.48</v>
      </c>
      <c r="G220" s="38"/>
      <c r="H220" s="33"/>
      <c r="I220" s="33"/>
    </row>
    <row r="221" spans="1:9" x14ac:dyDescent="0.25">
      <c r="A221" s="50"/>
      <c r="B221" s="44"/>
      <c r="C221" s="44"/>
      <c r="D221" s="44"/>
      <c r="E221" s="44"/>
      <c r="F221" s="57"/>
      <c r="G221" s="38"/>
      <c r="H221" s="33"/>
      <c r="I221" s="33"/>
    </row>
    <row r="222" spans="1:9" x14ac:dyDescent="0.25">
      <c r="A222" s="43" t="s">
        <v>209</v>
      </c>
      <c r="B222" s="44"/>
      <c r="C222" s="44"/>
      <c r="D222" s="44"/>
      <c r="E222" s="44"/>
      <c r="F222" s="53">
        <v>4356.59</v>
      </c>
      <c r="G222" s="38"/>
      <c r="H222" s="33"/>
      <c r="I222" s="33"/>
    </row>
    <row r="223" spans="1:9" x14ac:dyDescent="0.25">
      <c r="A223" s="44"/>
      <c r="B223" s="44"/>
      <c r="C223" s="44"/>
      <c r="D223" s="44"/>
      <c r="E223" s="44"/>
      <c r="F223" s="57"/>
      <c r="G223" s="38"/>
      <c r="H223" s="33"/>
      <c r="I223" s="33"/>
    </row>
    <row r="224" spans="1:9" x14ac:dyDescent="0.25">
      <c r="A224" s="51" t="s">
        <v>210</v>
      </c>
      <c r="B224" s="44"/>
      <c r="C224" s="44"/>
      <c r="D224" s="44"/>
      <c r="E224" s="44"/>
      <c r="F224" s="56">
        <f>SUM(F159+F166+F168+F220+F222)</f>
        <v>5225662.49</v>
      </c>
      <c r="G224" s="38"/>
      <c r="H224" s="33"/>
      <c r="I224" s="33"/>
    </row>
    <row r="225" spans="1:6" x14ac:dyDescent="0.25">
      <c r="A225" s="64"/>
      <c r="B225" s="64"/>
      <c r="C225" s="64"/>
      <c r="D225" s="64"/>
      <c r="E225" s="64"/>
      <c r="F225" s="57"/>
    </row>
    <row r="226" spans="1:6" x14ac:dyDescent="0.25"/>
    <row r="227" spans="1:6" x14ac:dyDescent="0.25">
      <c r="F227" s="66">
        <f>+F138-F224</f>
        <v>-0.22000000067055225</v>
      </c>
    </row>
  </sheetData>
  <mergeCells count="2">
    <mergeCell ref="A4:B4"/>
    <mergeCell ref="A6:E6"/>
  </mergeCells>
  <pageMargins left="0.7" right="0.7" top="0.75" bottom="0.75" header="0.3" footer="0.3"/>
  <pageSetup paperSize="8"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43"/>
  <sheetViews>
    <sheetView topLeftCell="C67" workbookViewId="0">
      <selection activeCell="E82" sqref="E82"/>
    </sheetView>
  </sheetViews>
  <sheetFormatPr defaultColWidth="24.28515625" defaultRowHeight="15" x14ac:dyDescent="0.25"/>
  <cols>
    <col min="1" max="1" width="85.140625" customWidth="1"/>
    <col min="2" max="2" width="31.28515625" customWidth="1"/>
    <col min="3" max="3" width="10.140625" customWidth="1"/>
    <col min="4" max="4" width="64.28515625" customWidth="1"/>
  </cols>
  <sheetData>
    <row r="1" spans="1:5" ht="16.5" x14ac:dyDescent="0.25">
      <c r="A1" s="147" t="s">
        <v>211</v>
      </c>
      <c r="B1" s="148"/>
      <c r="C1" s="148"/>
      <c r="D1" s="148"/>
      <c r="E1" s="148"/>
    </row>
    <row r="2" spans="1:5" ht="16.5" x14ac:dyDescent="0.25">
      <c r="A2" s="147" t="s">
        <v>212</v>
      </c>
      <c r="B2" s="148"/>
      <c r="C2" s="148"/>
      <c r="D2" s="148"/>
      <c r="E2" s="148"/>
    </row>
    <row r="3" spans="1:5" x14ac:dyDescent="0.25">
      <c r="A3" s="67"/>
      <c r="B3" s="68"/>
      <c r="C3" s="68"/>
      <c r="D3" s="69"/>
      <c r="E3" s="68"/>
    </row>
    <row r="4" spans="1:5" ht="20.25" x14ac:dyDescent="0.3">
      <c r="A4" s="151" t="s">
        <v>213</v>
      </c>
      <c r="B4" s="148"/>
      <c r="C4" s="148"/>
      <c r="D4" s="148"/>
      <c r="E4" s="148"/>
    </row>
    <row r="5" spans="1:5" x14ac:dyDescent="0.25">
      <c r="A5" s="70"/>
      <c r="B5" s="71"/>
      <c r="C5" s="71"/>
      <c r="D5" s="72"/>
      <c r="E5" s="71"/>
    </row>
    <row r="6" spans="1:5" ht="15.75" x14ac:dyDescent="0.25">
      <c r="A6" s="80"/>
      <c r="B6" s="104">
        <v>2021</v>
      </c>
      <c r="C6" s="81"/>
      <c r="D6" s="128"/>
      <c r="E6" s="104">
        <v>2021</v>
      </c>
    </row>
    <row r="7" spans="1:5" ht="15.75" x14ac:dyDescent="0.25">
      <c r="A7" s="83"/>
      <c r="B7" s="105"/>
      <c r="C7" s="118"/>
      <c r="D7" s="129"/>
      <c r="E7" s="105"/>
    </row>
    <row r="8" spans="1:5" ht="15.75" x14ac:dyDescent="0.25">
      <c r="A8" s="73" t="s">
        <v>214</v>
      </c>
      <c r="B8" s="106"/>
      <c r="C8" s="119"/>
      <c r="D8" s="130" t="s">
        <v>215</v>
      </c>
      <c r="E8" s="106"/>
    </row>
    <row r="9" spans="1:5" ht="15.75" x14ac:dyDescent="0.25">
      <c r="A9" s="73"/>
      <c r="B9" s="106"/>
      <c r="C9" s="119"/>
      <c r="D9" s="130"/>
      <c r="E9" s="106"/>
    </row>
    <row r="10" spans="1:5" ht="30.75" x14ac:dyDescent="0.25">
      <c r="A10" s="73" t="s">
        <v>281</v>
      </c>
      <c r="B10" s="107"/>
      <c r="C10" s="120"/>
      <c r="D10" s="130" t="s">
        <v>282</v>
      </c>
      <c r="E10" s="107"/>
    </row>
    <row r="11" spans="1:5" ht="15.75" x14ac:dyDescent="0.25">
      <c r="A11" s="85"/>
      <c r="B11" s="107"/>
      <c r="C11" s="120"/>
      <c r="D11" s="131"/>
      <c r="E11" s="107"/>
    </row>
    <row r="12" spans="1:5" ht="15.75" x14ac:dyDescent="0.25">
      <c r="A12" s="86" t="s">
        <v>216</v>
      </c>
      <c r="B12" s="108">
        <v>187934.32</v>
      </c>
      <c r="C12" s="121"/>
      <c r="D12" s="132" t="s">
        <v>217</v>
      </c>
      <c r="E12" s="108">
        <v>0</v>
      </c>
    </row>
    <row r="13" spans="1:5" ht="15.75" x14ac:dyDescent="0.25">
      <c r="A13" s="86" t="s">
        <v>218</v>
      </c>
      <c r="B13" s="108">
        <v>2734036</v>
      </c>
      <c r="C13" s="121"/>
      <c r="D13" s="132" t="s">
        <v>219</v>
      </c>
      <c r="E13" s="108">
        <v>0</v>
      </c>
    </row>
    <row r="14" spans="1:5" ht="15.75" x14ac:dyDescent="0.25">
      <c r="A14" s="86" t="s">
        <v>220</v>
      </c>
      <c r="B14" s="108">
        <v>0</v>
      </c>
      <c r="C14" s="121"/>
      <c r="D14" s="132" t="s">
        <v>221</v>
      </c>
      <c r="E14" s="108">
        <v>0</v>
      </c>
    </row>
    <row r="15" spans="1:5" ht="15.75" x14ac:dyDescent="0.25">
      <c r="A15" s="86" t="s">
        <v>222</v>
      </c>
      <c r="B15" s="108">
        <v>610990.59</v>
      </c>
      <c r="C15" s="121"/>
      <c r="D15" s="132" t="s">
        <v>223</v>
      </c>
      <c r="E15" s="108">
        <v>11780</v>
      </c>
    </row>
    <row r="16" spans="1:5" ht="15.75" x14ac:dyDescent="0.25">
      <c r="A16" s="86" t="s">
        <v>224</v>
      </c>
      <c r="B16" s="108">
        <v>139977.57999999999</v>
      </c>
      <c r="C16" s="121"/>
      <c r="D16" s="132" t="s">
        <v>225</v>
      </c>
      <c r="E16" s="108">
        <v>0</v>
      </c>
    </row>
    <row r="17" spans="1:5" ht="15.75" x14ac:dyDescent="0.25">
      <c r="A17" s="86" t="s">
        <v>226</v>
      </c>
      <c r="B17" s="108">
        <v>0</v>
      </c>
      <c r="C17" s="121"/>
      <c r="D17" s="132"/>
      <c r="E17" s="108"/>
    </row>
    <row r="18" spans="1:5" ht="15.75" x14ac:dyDescent="0.25">
      <c r="A18" s="86" t="s">
        <v>227</v>
      </c>
      <c r="B18" s="108">
        <v>0</v>
      </c>
      <c r="C18" s="121"/>
      <c r="D18" s="132" t="s">
        <v>228</v>
      </c>
      <c r="E18" s="108">
        <v>0</v>
      </c>
    </row>
    <row r="19" spans="1:5" ht="15.75" x14ac:dyDescent="0.25">
      <c r="A19" s="86" t="s">
        <v>229</v>
      </c>
      <c r="B19" s="108">
        <v>12939</v>
      </c>
      <c r="C19" s="121"/>
      <c r="D19" s="132" t="s">
        <v>230</v>
      </c>
      <c r="E19" s="108">
        <v>2169019.7999999998</v>
      </c>
    </row>
    <row r="20" spans="1:5" ht="15.75" x14ac:dyDescent="0.25">
      <c r="A20" s="86" t="s">
        <v>231</v>
      </c>
      <c r="B20" s="108">
        <v>48545.72</v>
      </c>
      <c r="C20" s="121"/>
      <c r="D20" s="132" t="s">
        <v>232</v>
      </c>
      <c r="E20" s="108">
        <v>0</v>
      </c>
    </row>
    <row r="21" spans="1:5" ht="15.75" x14ac:dyDescent="0.25">
      <c r="A21" s="86" t="s">
        <v>233</v>
      </c>
      <c r="B21" s="108">
        <v>0</v>
      </c>
      <c r="C21" s="121"/>
      <c r="D21" s="132" t="s">
        <v>234</v>
      </c>
      <c r="E21" s="108">
        <v>1524620.74</v>
      </c>
    </row>
    <row r="22" spans="1:5" ht="15.75" x14ac:dyDescent="0.25">
      <c r="A22" s="86" t="s">
        <v>235</v>
      </c>
      <c r="B22" s="108">
        <v>0</v>
      </c>
      <c r="C22" s="121"/>
      <c r="D22" s="132" t="s">
        <v>236</v>
      </c>
      <c r="E22" s="108">
        <v>34584.22</v>
      </c>
    </row>
    <row r="23" spans="1:5" ht="15.75" x14ac:dyDescent="0.25">
      <c r="A23" s="86"/>
      <c r="B23" s="108"/>
      <c r="C23" s="121"/>
      <c r="D23" s="132" t="s">
        <v>237</v>
      </c>
      <c r="E23" s="108">
        <v>44053.55</v>
      </c>
    </row>
    <row r="24" spans="1:5" ht="15.75" x14ac:dyDescent="0.25">
      <c r="A24" s="75" t="s">
        <v>238</v>
      </c>
      <c r="B24" s="109">
        <f>SUM(B12:B22)</f>
        <v>3734423.21</v>
      </c>
      <c r="C24" s="122"/>
      <c r="D24" s="133" t="s">
        <v>84</v>
      </c>
      <c r="E24" s="109">
        <f>SUM(E12:E23)</f>
        <v>3784058.31</v>
      </c>
    </row>
    <row r="25" spans="1:5" ht="15.75" x14ac:dyDescent="0.25">
      <c r="A25" s="89"/>
      <c r="B25" s="110"/>
      <c r="C25" s="123"/>
      <c r="D25" s="134"/>
      <c r="E25" s="110"/>
    </row>
    <row r="26" spans="1:5" ht="15.75" x14ac:dyDescent="0.25">
      <c r="A26" s="89"/>
      <c r="B26" s="110"/>
      <c r="C26" s="123"/>
      <c r="D26" s="133" t="s">
        <v>239</v>
      </c>
      <c r="E26" s="109">
        <f>E24-B24</f>
        <v>49635.100000000093</v>
      </c>
    </row>
    <row r="27" spans="1:5" ht="15.75" x14ac:dyDescent="0.25">
      <c r="A27" s="89"/>
      <c r="B27" s="110"/>
      <c r="C27" s="123"/>
      <c r="D27" s="135"/>
      <c r="E27" s="110"/>
    </row>
    <row r="28" spans="1:5" ht="15.75" x14ac:dyDescent="0.25">
      <c r="A28" s="73" t="s">
        <v>283</v>
      </c>
      <c r="B28" s="110"/>
      <c r="C28" s="123"/>
      <c r="D28" s="130" t="s">
        <v>284</v>
      </c>
      <c r="E28" s="110"/>
    </row>
    <row r="29" spans="1:5" ht="15.75" x14ac:dyDescent="0.25">
      <c r="A29" s="85"/>
      <c r="B29" s="110"/>
      <c r="C29" s="123"/>
      <c r="D29" s="131"/>
      <c r="E29" s="110"/>
    </row>
    <row r="30" spans="1:5" ht="15.75" x14ac:dyDescent="0.25">
      <c r="A30" s="86" t="s">
        <v>216</v>
      </c>
      <c r="B30" s="108">
        <v>0</v>
      </c>
      <c r="C30" s="121"/>
      <c r="D30" s="132" t="s">
        <v>240</v>
      </c>
      <c r="E30" s="108">
        <v>0</v>
      </c>
    </row>
    <row r="31" spans="1:5" ht="15.75" x14ac:dyDescent="0.25">
      <c r="A31" s="86" t="s">
        <v>218</v>
      </c>
      <c r="B31" s="108">
        <v>0</v>
      </c>
      <c r="C31" s="121"/>
      <c r="D31" s="132" t="s">
        <v>241</v>
      </c>
      <c r="E31" s="108">
        <v>0</v>
      </c>
    </row>
    <row r="32" spans="1:5" ht="15.75" x14ac:dyDescent="0.25">
      <c r="A32" s="86" t="s">
        <v>220</v>
      </c>
      <c r="B32" s="108">
        <v>0</v>
      </c>
      <c r="C32" s="121"/>
      <c r="D32" s="132" t="s">
        <v>242</v>
      </c>
      <c r="E32" s="108">
        <v>0</v>
      </c>
    </row>
    <row r="33" spans="1:5" ht="15.75" x14ac:dyDescent="0.25">
      <c r="A33" s="86" t="s">
        <v>222</v>
      </c>
      <c r="B33" s="108">
        <v>0</v>
      </c>
      <c r="C33" s="121"/>
      <c r="D33" s="132" t="s">
        <v>243</v>
      </c>
      <c r="E33" s="108">
        <v>0</v>
      </c>
    </row>
    <row r="34" spans="1:5" ht="15.75" x14ac:dyDescent="0.25">
      <c r="A34" s="86" t="s">
        <v>224</v>
      </c>
      <c r="B34" s="108">
        <v>0</v>
      </c>
      <c r="C34" s="121"/>
      <c r="D34" s="132" t="s">
        <v>244</v>
      </c>
      <c r="E34" s="108">
        <v>0</v>
      </c>
    </row>
    <row r="35" spans="1:5" ht="15.75" x14ac:dyDescent="0.25">
      <c r="A35" s="86" t="s">
        <v>226</v>
      </c>
      <c r="B35" s="108">
        <v>0</v>
      </c>
      <c r="C35" s="121"/>
      <c r="D35" s="132"/>
      <c r="E35" s="108"/>
    </row>
    <row r="36" spans="1:5" ht="15.75" x14ac:dyDescent="0.25">
      <c r="A36" s="86" t="s">
        <v>227</v>
      </c>
      <c r="B36" s="108">
        <v>0</v>
      </c>
      <c r="C36" s="121"/>
      <c r="D36" s="132" t="s">
        <v>245</v>
      </c>
      <c r="E36" s="108">
        <v>4097.9399999999996</v>
      </c>
    </row>
    <row r="37" spans="1:5" ht="15.75" x14ac:dyDescent="0.25">
      <c r="A37" s="86" t="s">
        <v>229</v>
      </c>
      <c r="B37" s="108">
        <v>0</v>
      </c>
      <c r="C37" s="121"/>
      <c r="D37" s="132" t="s">
        <v>246</v>
      </c>
      <c r="E37" s="108">
        <v>0</v>
      </c>
    </row>
    <row r="38" spans="1:5" ht="15.75" x14ac:dyDescent="0.25">
      <c r="A38" s="86" t="s">
        <v>231</v>
      </c>
      <c r="B38" s="108">
        <v>0</v>
      </c>
      <c r="C38" s="121"/>
      <c r="D38" s="132"/>
      <c r="E38" s="108"/>
    </row>
    <row r="39" spans="1:5" ht="15.75" x14ac:dyDescent="0.25">
      <c r="A39" s="75" t="s">
        <v>238</v>
      </c>
      <c r="B39" s="109">
        <f>SUM(B30:B38)</f>
        <v>0</v>
      </c>
      <c r="C39" s="122"/>
      <c r="D39" s="133" t="s">
        <v>84</v>
      </c>
      <c r="E39" s="109">
        <f>SUM(E30:E37)</f>
        <v>4097.9399999999996</v>
      </c>
    </row>
    <row r="40" spans="1:5" ht="15.75" x14ac:dyDescent="0.25">
      <c r="A40" s="90"/>
      <c r="B40" s="110"/>
      <c r="C40" s="123"/>
      <c r="D40" s="133" t="s">
        <v>247</v>
      </c>
      <c r="E40" s="109">
        <f>E39-B39</f>
        <v>4097.9399999999996</v>
      </c>
    </row>
    <row r="41" spans="1:5" ht="15.75" x14ac:dyDescent="0.25">
      <c r="A41" s="90"/>
      <c r="B41" s="110"/>
      <c r="C41" s="123"/>
      <c r="D41" s="136"/>
      <c r="E41" s="110"/>
    </row>
    <row r="42" spans="1:5" ht="15.75" x14ac:dyDescent="0.25">
      <c r="A42" s="73" t="s">
        <v>285</v>
      </c>
      <c r="B42" s="111"/>
      <c r="C42" s="124"/>
      <c r="D42" s="130" t="s">
        <v>286</v>
      </c>
      <c r="E42" s="111"/>
    </row>
    <row r="43" spans="1:5" ht="15.75" x14ac:dyDescent="0.25">
      <c r="A43" s="92"/>
      <c r="B43" s="110"/>
      <c r="C43" s="123"/>
      <c r="D43" s="137"/>
      <c r="E43" s="110"/>
    </row>
    <row r="44" spans="1:5" ht="15.75" x14ac:dyDescent="0.25">
      <c r="A44" s="86" t="s">
        <v>248</v>
      </c>
      <c r="B44" s="108">
        <v>0</v>
      </c>
      <c r="C44" s="121"/>
      <c r="D44" s="132" t="s">
        <v>249</v>
      </c>
      <c r="E44" s="108">
        <v>0</v>
      </c>
    </row>
    <row r="45" spans="1:5" ht="15.75" x14ac:dyDescent="0.25">
      <c r="A45" s="86" t="s">
        <v>250</v>
      </c>
      <c r="B45" s="108">
        <v>0</v>
      </c>
      <c r="C45" s="121"/>
      <c r="D45" s="132" t="s">
        <v>251</v>
      </c>
      <c r="E45" s="108">
        <v>0</v>
      </c>
    </row>
    <row r="46" spans="1:5" ht="15.75" x14ac:dyDescent="0.25">
      <c r="A46" s="93" t="s">
        <v>252</v>
      </c>
      <c r="B46" s="112">
        <v>0</v>
      </c>
      <c r="C46" s="125"/>
      <c r="D46" s="138" t="s">
        <v>253</v>
      </c>
      <c r="E46" s="112">
        <v>0</v>
      </c>
    </row>
    <row r="47" spans="1:5" ht="15.75" x14ac:dyDescent="0.25">
      <c r="A47" s="75" t="s">
        <v>238</v>
      </c>
      <c r="B47" s="113">
        <f>SUM(B44:B46)</f>
        <v>0</v>
      </c>
      <c r="C47" s="126"/>
      <c r="D47" s="133" t="s">
        <v>238</v>
      </c>
      <c r="E47" s="113">
        <f>SUM(E44:E46)</f>
        <v>0</v>
      </c>
    </row>
    <row r="48" spans="1:5" ht="15.75" x14ac:dyDescent="0.25">
      <c r="A48" s="89"/>
      <c r="B48" s="111"/>
      <c r="C48" s="124"/>
      <c r="D48" s="134"/>
      <c r="E48" s="111"/>
    </row>
    <row r="49" spans="1:5" ht="15.75" x14ac:dyDescent="0.25">
      <c r="A49" s="94"/>
      <c r="B49" s="111"/>
      <c r="C49" s="124"/>
      <c r="D49" s="133" t="s">
        <v>254</v>
      </c>
      <c r="E49" s="109">
        <f>E47-B47</f>
        <v>0</v>
      </c>
    </row>
    <row r="50" spans="1:5" ht="15.75" x14ac:dyDescent="0.25">
      <c r="A50" s="94"/>
      <c r="B50" s="111"/>
      <c r="C50" s="124"/>
      <c r="D50" s="135"/>
      <c r="E50" s="111"/>
    </row>
    <row r="51" spans="1:5" ht="30.75" x14ac:dyDescent="0.25">
      <c r="A51" s="73" t="s">
        <v>287</v>
      </c>
      <c r="B51" s="111"/>
      <c r="C51" s="124"/>
      <c r="D51" s="130" t="s">
        <v>288</v>
      </c>
      <c r="E51" s="111"/>
    </row>
    <row r="52" spans="1:5" ht="15.75" x14ac:dyDescent="0.25">
      <c r="A52" s="92"/>
      <c r="B52" s="110"/>
      <c r="C52" s="123"/>
      <c r="D52" s="137"/>
      <c r="E52" s="110"/>
    </row>
    <row r="53" spans="1:5" ht="15.75" x14ac:dyDescent="0.25">
      <c r="A53" s="86" t="s">
        <v>255</v>
      </c>
      <c r="B53" s="108">
        <v>0</v>
      </c>
      <c r="C53" s="121"/>
      <c r="D53" s="132" t="s">
        <v>256</v>
      </c>
      <c r="E53" s="108">
        <v>0</v>
      </c>
    </row>
    <row r="54" spans="1:5" ht="15.75" x14ac:dyDescent="0.25">
      <c r="A54" s="86" t="s">
        <v>257</v>
      </c>
      <c r="B54" s="108">
        <v>5696.36</v>
      </c>
      <c r="C54" s="121"/>
      <c r="D54" s="132" t="s">
        <v>258</v>
      </c>
      <c r="E54" s="108">
        <v>0</v>
      </c>
    </row>
    <row r="55" spans="1:5" ht="15.75" x14ac:dyDescent="0.25">
      <c r="A55" s="93" t="s">
        <v>259</v>
      </c>
      <c r="B55" s="112">
        <v>0</v>
      </c>
      <c r="C55" s="125"/>
      <c r="D55" s="138" t="s">
        <v>259</v>
      </c>
      <c r="E55" s="112">
        <v>0</v>
      </c>
    </row>
    <row r="56" spans="1:5" ht="15.75" x14ac:dyDescent="0.25">
      <c r="A56" s="93" t="s">
        <v>260</v>
      </c>
      <c r="B56" s="112">
        <v>0</v>
      </c>
      <c r="C56" s="125"/>
      <c r="D56" s="138" t="s">
        <v>260</v>
      </c>
      <c r="E56" s="112">
        <v>0</v>
      </c>
    </row>
    <row r="57" spans="1:5" ht="15.75" x14ac:dyDescent="0.25">
      <c r="A57" s="93" t="s">
        <v>261</v>
      </c>
      <c r="B57" s="112">
        <v>0</v>
      </c>
      <c r="C57" s="125"/>
      <c r="D57" s="138" t="s">
        <v>262</v>
      </c>
      <c r="E57" s="115">
        <v>0</v>
      </c>
    </row>
    <row r="58" spans="1:5" ht="15.75" x14ac:dyDescent="0.25">
      <c r="A58" s="93" t="s">
        <v>263</v>
      </c>
      <c r="B58" s="112">
        <f>32035.38-5696.36-10058.27</f>
        <v>16280.75</v>
      </c>
      <c r="C58" s="125"/>
      <c r="D58" s="139"/>
      <c r="E58" s="112"/>
    </row>
    <row r="59" spans="1:5" ht="15.75" x14ac:dyDescent="0.25">
      <c r="A59" s="75" t="s">
        <v>238</v>
      </c>
      <c r="B59" s="113">
        <f>SUM(B53:B58)</f>
        <v>21977.11</v>
      </c>
      <c r="C59" s="126"/>
      <c r="D59" s="133" t="s">
        <v>238</v>
      </c>
      <c r="E59" s="113">
        <f>SUM(E53:E57)</f>
        <v>0</v>
      </c>
    </row>
    <row r="60" spans="1:5" ht="15.75" x14ac:dyDescent="0.25">
      <c r="A60" s="89"/>
      <c r="B60" s="111"/>
      <c r="C60" s="124"/>
      <c r="D60" s="134"/>
      <c r="E60" s="111"/>
    </row>
    <row r="61" spans="1:5" ht="15.75" x14ac:dyDescent="0.25">
      <c r="A61" s="94"/>
      <c r="B61" s="111"/>
      <c r="C61" s="124"/>
      <c r="D61" s="133" t="s">
        <v>264</v>
      </c>
      <c r="E61" s="109">
        <f>E59-B59</f>
        <v>-21977.11</v>
      </c>
    </row>
    <row r="62" spans="1:5" ht="15.75" x14ac:dyDescent="0.25">
      <c r="A62" s="94"/>
      <c r="B62" s="111"/>
      <c r="C62" s="124"/>
      <c r="D62" s="135"/>
      <c r="E62" s="111"/>
    </row>
    <row r="63" spans="1:5" ht="15.75" x14ac:dyDescent="0.25">
      <c r="A63" s="73" t="s">
        <v>289</v>
      </c>
      <c r="B63" s="111"/>
      <c r="C63" s="124"/>
      <c r="D63" s="130" t="s">
        <v>290</v>
      </c>
      <c r="E63" s="111"/>
    </row>
    <row r="64" spans="1:5" ht="15.75" x14ac:dyDescent="0.25">
      <c r="A64" s="92"/>
      <c r="B64" s="110"/>
      <c r="C64" s="123"/>
      <c r="D64" s="137"/>
      <c r="E64" s="111"/>
    </row>
    <row r="65" spans="1:5" ht="15.75" x14ac:dyDescent="0.25">
      <c r="A65" s="86" t="s">
        <v>216</v>
      </c>
      <c r="B65" s="108">
        <v>0</v>
      </c>
      <c r="C65" s="121"/>
      <c r="D65" s="132" t="s">
        <v>265</v>
      </c>
      <c r="E65" s="108">
        <v>0</v>
      </c>
    </row>
    <row r="66" spans="1:5" ht="15.75" x14ac:dyDescent="0.25">
      <c r="A66" s="86" t="s">
        <v>218</v>
      </c>
      <c r="B66" s="108">
        <v>0</v>
      </c>
      <c r="C66" s="121"/>
      <c r="D66" s="132" t="s">
        <v>266</v>
      </c>
      <c r="E66" s="108">
        <v>0</v>
      </c>
    </row>
    <row r="67" spans="1:5" ht="15.75" x14ac:dyDescent="0.25">
      <c r="A67" s="86" t="s">
        <v>220</v>
      </c>
      <c r="B67" s="112">
        <v>0</v>
      </c>
      <c r="C67" s="125"/>
      <c r="D67" s="138"/>
      <c r="E67" s="108"/>
    </row>
    <row r="68" spans="1:5" ht="15.75" x14ac:dyDescent="0.25">
      <c r="A68" s="86" t="s">
        <v>222</v>
      </c>
      <c r="B68" s="112">
        <v>0</v>
      </c>
      <c r="C68" s="125"/>
      <c r="D68" s="138"/>
      <c r="E68" s="112"/>
    </row>
    <row r="69" spans="1:5" ht="15.75" x14ac:dyDescent="0.25">
      <c r="A69" s="86" t="s">
        <v>224</v>
      </c>
      <c r="B69" s="112">
        <v>0</v>
      </c>
      <c r="C69" s="125"/>
      <c r="D69" s="138"/>
      <c r="E69" s="108"/>
    </row>
    <row r="70" spans="1:5" ht="15.75" x14ac:dyDescent="0.25">
      <c r="A70" s="86" t="s">
        <v>267</v>
      </c>
      <c r="B70" s="112">
        <v>0</v>
      </c>
      <c r="C70" s="125"/>
      <c r="D70" s="138"/>
      <c r="E70" s="108"/>
    </row>
    <row r="71" spans="1:5" ht="15.75" x14ac:dyDescent="0.25">
      <c r="A71" s="86" t="s">
        <v>227</v>
      </c>
      <c r="B71" s="112">
        <v>0</v>
      </c>
      <c r="C71" s="125"/>
      <c r="D71" s="139"/>
      <c r="E71" s="108"/>
    </row>
    <row r="72" spans="1:5" ht="15.75" x14ac:dyDescent="0.25">
      <c r="A72" s="86" t="s">
        <v>268</v>
      </c>
      <c r="B72" s="112">
        <v>0</v>
      </c>
      <c r="C72" s="125"/>
      <c r="D72" s="139"/>
      <c r="E72" s="108"/>
    </row>
    <row r="73" spans="1:5" ht="15.75" x14ac:dyDescent="0.25">
      <c r="A73" s="86" t="s">
        <v>269</v>
      </c>
      <c r="B73" s="112">
        <v>0</v>
      </c>
      <c r="C73" s="125"/>
      <c r="D73" s="139"/>
      <c r="E73" s="108"/>
    </row>
    <row r="74" spans="1:5" ht="15.75" x14ac:dyDescent="0.25">
      <c r="A74" s="86" t="s">
        <v>270</v>
      </c>
      <c r="B74" s="112">
        <v>0</v>
      </c>
      <c r="C74" s="125"/>
      <c r="D74" s="139"/>
      <c r="E74" s="108"/>
    </row>
    <row r="75" spans="1:5" ht="15.75" x14ac:dyDescent="0.25">
      <c r="A75" s="75" t="s">
        <v>238</v>
      </c>
      <c r="B75" s="113">
        <f>SUM(B65:B74)</f>
        <v>0</v>
      </c>
      <c r="C75" s="126"/>
      <c r="D75" s="133" t="s">
        <v>238</v>
      </c>
      <c r="E75" s="113">
        <f>SUM(E65:E66)</f>
        <v>0</v>
      </c>
    </row>
    <row r="76" spans="1:5" ht="15.75" x14ac:dyDescent="0.25">
      <c r="A76" s="89"/>
      <c r="B76" s="111"/>
      <c r="C76" s="124"/>
      <c r="D76" s="134"/>
      <c r="E76" s="111"/>
    </row>
    <row r="77" spans="1:5" ht="15.75" x14ac:dyDescent="0.25">
      <c r="A77" s="75" t="s">
        <v>271</v>
      </c>
      <c r="B77" s="113">
        <f>SUM(B24+B39+B47+B59+B75)</f>
        <v>3756400.32</v>
      </c>
      <c r="C77" s="126"/>
      <c r="D77" s="133" t="s">
        <v>272</v>
      </c>
      <c r="E77" s="113">
        <f>SUM(E24+E39+E47+E59+E75)</f>
        <v>3788156.25</v>
      </c>
    </row>
    <row r="78" spans="1:5" ht="15.75" x14ac:dyDescent="0.25">
      <c r="A78" s="94"/>
      <c r="B78" s="111"/>
      <c r="C78" s="124"/>
      <c r="D78" s="133" t="s">
        <v>273</v>
      </c>
      <c r="E78" s="116">
        <f>E77-B77</f>
        <v>31755.930000000168</v>
      </c>
    </row>
    <row r="79" spans="1:5" ht="15.75" x14ac:dyDescent="0.25">
      <c r="A79" s="94"/>
      <c r="B79" s="111"/>
      <c r="C79" s="124"/>
      <c r="D79" s="134"/>
      <c r="E79" s="110"/>
    </row>
    <row r="80" spans="1:5" ht="15.75" x14ac:dyDescent="0.25">
      <c r="A80" s="95"/>
      <c r="B80" s="110"/>
      <c r="C80" s="123"/>
      <c r="D80" s="140" t="s">
        <v>274</v>
      </c>
      <c r="E80" s="117">
        <v>1406</v>
      </c>
    </row>
    <row r="81" spans="1:5" ht="15.75" x14ac:dyDescent="0.25">
      <c r="A81" s="96"/>
      <c r="B81" s="106"/>
      <c r="C81" s="119"/>
      <c r="D81" s="141"/>
      <c r="E81" s="111"/>
    </row>
    <row r="82" spans="1:5" ht="15.75" x14ac:dyDescent="0.25">
      <c r="A82" s="94"/>
      <c r="B82" s="107"/>
      <c r="C82" s="120"/>
      <c r="D82" s="133" t="s">
        <v>275</v>
      </c>
      <c r="E82" s="113">
        <f>E78-E80</f>
        <v>30349.930000000168</v>
      </c>
    </row>
    <row r="83" spans="1:5" ht="15.75" x14ac:dyDescent="0.25">
      <c r="A83" s="90"/>
      <c r="B83" s="114"/>
      <c r="C83" s="127"/>
      <c r="D83" s="142"/>
      <c r="E83" s="114"/>
    </row>
    <row r="84" spans="1:5" x14ac:dyDescent="0.25">
      <c r="A84" s="149" t="s">
        <v>276</v>
      </c>
      <c r="B84" s="150"/>
      <c r="C84" s="150"/>
      <c r="D84" s="150"/>
      <c r="E84" s="82"/>
    </row>
    <row r="85" spans="1:5" ht="15.75" x14ac:dyDescent="0.25">
      <c r="A85" s="90"/>
      <c r="B85" s="97"/>
      <c r="C85" s="97"/>
      <c r="D85" s="91"/>
      <c r="E85" s="97"/>
    </row>
    <row r="86" spans="1:5" ht="15.75" x14ac:dyDescent="0.25">
      <c r="A86" s="80"/>
      <c r="B86" s="98">
        <v>2021</v>
      </c>
      <c r="C86" s="98"/>
      <c r="D86" s="82"/>
      <c r="E86" s="98">
        <v>2021</v>
      </c>
    </row>
    <row r="87" spans="1:5" ht="15.75" x14ac:dyDescent="0.25">
      <c r="A87" s="83"/>
      <c r="B87" s="99"/>
      <c r="C87" s="99"/>
      <c r="D87" s="84"/>
      <c r="E87" s="99"/>
    </row>
    <row r="88" spans="1:5" ht="15.75" x14ac:dyDescent="0.25">
      <c r="A88" s="83" t="s">
        <v>277</v>
      </c>
      <c r="B88" s="97"/>
      <c r="C88" s="97"/>
      <c r="D88" s="84" t="s">
        <v>278</v>
      </c>
      <c r="E88" s="97"/>
    </row>
    <row r="89" spans="1:5" ht="15.75" x14ac:dyDescent="0.25">
      <c r="A89" s="73"/>
      <c r="B89" s="97"/>
      <c r="C89" s="97"/>
      <c r="D89" s="74"/>
      <c r="E89" s="97"/>
    </row>
    <row r="90" spans="1:5" ht="15.75" x14ac:dyDescent="0.25">
      <c r="A90" s="86" t="s">
        <v>279</v>
      </c>
      <c r="B90" s="87">
        <v>0</v>
      </c>
      <c r="C90" s="87"/>
      <c r="D90" s="88" t="s">
        <v>279</v>
      </c>
      <c r="E90" s="87">
        <v>0</v>
      </c>
    </row>
    <row r="91" spans="1:5" ht="15.75" x14ac:dyDescent="0.25">
      <c r="A91" s="100" t="s">
        <v>280</v>
      </c>
      <c r="B91" s="87">
        <v>0</v>
      </c>
      <c r="C91" s="87"/>
      <c r="D91" s="88" t="s">
        <v>280</v>
      </c>
      <c r="E91" s="87">
        <v>0</v>
      </c>
    </row>
    <row r="92" spans="1:5" ht="15.75" x14ac:dyDescent="0.25">
      <c r="A92" s="101" t="s">
        <v>238</v>
      </c>
      <c r="B92" s="102">
        <f>SUM(B90:B91)</f>
        <v>0</v>
      </c>
      <c r="C92" s="102"/>
      <c r="D92" s="103" t="s">
        <v>238</v>
      </c>
      <c r="E92" s="102">
        <f>SUM(E90:E91)</f>
        <v>0</v>
      </c>
    </row>
    <row r="93" spans="1:5" x14ac:dyDescent="0.25">
      <c r="A93" s="76"/>
      <c r="B93" s="77"/>
      <c r="C93" s="77"/>
      <c r="D93" s="76"/>
      <c r="E93" s="77"/>
    </row>
    <row r="94" spans="1:5" x14ac:dyDescent="0.25">
      <c r="A94" s="76"/>
      <c r="B94" s="77"/>
      <c r="C94" s="77"/>
      <c r="D94" s="76"/>
      <c r="E94" s="77"/>
    </row>
    <row r="95" spans="1:5" x14ac:dyDescent="0.25">
      <c r="A95" s="76"/>
      <c r="B95" s="77"/>
      <c r="C95" s="77"/>
      <c r="D95" s="76"/>
      <c r="E95" s="77"/>
    </row>
    <row r="96" spans="1:5" x14ac:dyDescent="0.25">
      <c r="A96" s="76"/>
      <c r="B96" s="77"/>
      <c r="C96" s="77"/>
      <c r="D96" s="76"/>
      <c r="E96" s="77"/>
    </row>
    <row r="97" spans="1:5" x14ac:dyDescent="0.25">
      <c r="A97" s="76"/>
      <c r="B97" s="77"/>
      <c r="C97" s="77"/>
      <c r="D97" s="76"/>
      <c r="E97" s="77"/>
    </row>
    <row r="98" spans="1:5" x14ac:dyDescent="0.25">
      <c r="A98" s="76"/>
      <c r="B98" s="77"/>
      <c r="C98" s="77"/>
      <c r="D98" s="76"/>
      <c r="E98" s="77"/>
    </row>
    <row r="99" spans="1:5" x14ac:dyDescent="0.25">
      <c r="A99" s="76"/>
      <c r="B99" s="77"/>
      <c r="C99" s="77"/>
      <c r="D99" s="76"/>
      <c r="E99" s="77"/>
    </row>
    <row r="100" spans="1:5" x14ac:dyDescent="0.25">
      <c r="A100" s="76"/>
      <c r="B100" s="77"/>
      <c r="C100" s="77"/>
      <c r="D100" s="76"/>
      <c r="E100" s="77"/>
    </row>
    <row r="101" spans="1:5" x14ac:dyDescent="0.25">
      <c r="A101" s="76"/>
      <c r="B101" s="77"/>
      <c r="C101" s="77"/>
      <c r="D101" s="76"/>
      <c r="E101" s="77"/>
    </row>
    <row r="102" spans="1:5" x14ac:dyDescent="0.25">
      <c r="A102" s="78"/>
      <c r="B102" s="79"/>
      <c r="C102" s="79"/>
      <c r="D102" s="78"/>
      <c r="E102" s="79"/>
    </row>
    <row r="103" spans="1:5" x14ac:dyDescent="0.25">
      <c r="A103" s="78"/>
      <c r="B103" s="79"/>
      <c r="C103" s="79"/>
      <c r="D103" s="78"/>
      <c r="E103" s="79"/>
    </row>
    <row r="104" spans="1:5" x14ac:dyDescent="0.25">
      <c r="A104" s="69"/>
      <c r="B104" s="68"/>
      <c r="C104" s="68"/>
      <c r="D104" s="69"/>
      <c r="E104" s="68"/>
    </row>
    <row r="105" spans="1:5" x14ac:dyDescent="0.25">
      <c r="A105" s="69"/>
      <c r="B105" s="68"/>
      <c r="C105" s="68"/>
      <c r="D105" s="69"/>
      <c r="E105" s="68"/>
    </row>
    <row r="106" spans="1:5" x14ac:dyDescent="0.25">
      <c r="A106" s="69"/>
      <c r="B106" s="68"/>
      <c r="C106" s="68"/>
      <c r="D106" s="69"/>
      <c r="E106" s="68"/>
    </row>
    <row r="107" spans="1:5" x14ac:dyDescent="0.25">
      <c r="A107" s="69"/>
      <c r="B107" s="68"/>
      <c r="C107" s="68"/>
      <c r="D107" s="69"/>
      <c r="E107" s="68"/>
    </row>
    <row r="108" spans="1:5" x14ac:dyDescent="0.25">
      <c r="A108" s="69"/>
      <c r="B108" s="68"/>
      <c r="C108" s="68"/>
      <c r="D108" s="69"/>
      <c r="E108" s="68"/>
    </row>
    <row r="109" spans="1:5" x14ac:dyDescent="0.25">
      <c r="A109" s="69"/>
      <c r="B109" s="68"/>
      <c r="C109" s="68"/>
      <c r="D109" s="69"/>
      <c r="E109" s="68"/>
    </row>
    <row r="110" spans="1:5" x14ac:dyDescent="0.25">
      <c r="A110" s="69"/>
      <c r="B110" s="68"/>
      <c r="C110" s="68"/>
      <c r="D110" s="69"/>
      <c r="E110" s="68"/>
    </row>
    <row r="111" spans="1:5" x14ac:dyDescent="0.25">
      <c r="A111" s="69"/>
      <c r="B111" s="68"/>
      <c r="C111" s="68"/>
      <c r="D111" s="69"/>
      <c r="E111" s="68"/>
    </row>
    <row r="112" spans="1:5" x14ac:dyDescent="0.25">
      <c r="A112" s="69"/>
      <c r="B112" s="68"/>
      <c r="C112" s="68"/>
      <c r="D112" s="69"/>
      <c r="E112" s="68"/>
    </row>
    <row r="113" spans="1:5" x14ac:dyDescent="0.25">
      <c r="A113" s="69"/>
      <c r="B113" s="68"/>
      <c r="C113" s="68"/>
      <c r="D113" s="69"/>
      <c r="E113" s="68"/>
    </row>
    <row r="114" spans="1:5" x14ac:dyDescent="0.25">
      <c r="A114" s="69"/>
      <c r="B114" s="68"/>
      <c r="C114" s="68"/>
      <c r="D114" s="69"/>
      <c r="E114" s="68"/>
    </row>
    <row r="115" spans="1:5" x14ac:dyDescent="0.25">
      <c r="A115" s="69"/>
      <c r="B115" s="68"/>
      <c r="C115" s="68"/>
      <c r="D115" s="69"/>
      <c r="E115" s="68"/>
    </row>
    <row r="116" spans="1:5" x14ac:dyDescent="0.25">
      <c r="A116" s="69"/>
      <c r="B116" s="68"/>
      <c r="C116" s="68"/>
      <c r="D116" s="69"/>
      <c r="E116" s="68"/>
    </row>
    <row r="117" spans="1:5" x14ac:dyDescent="0.25">
      <c r="A117" s="69"/>
      <c r="B117" s="68"/>
      <c r="C117" s="68"/>
      <c r="D117" s="69"/>
      <c r="E117" s="68"/>
    </row>
    <row r="118" spans="1:5" x14ac:dyDescent="0.25">
      <c r="A118" s="69"/>
      <c r="B118" s="68"/>
      <c r="C118" s="68"/>
      <c r="D118" s="69"/>
      <c r="E118" s="68"/>
    </row>
    <row r="119" spans="1:5" x14ac:dyDescent="0.25">
      <c r="A119" s="69"/>
      <c r="B119" s="68"/>
      <c r="C119" s="68"/>
      <c r="D119" s="69"/>
      <c r="E119" s="68"/>
    </row>
    <row r="120" spans="1:5" x14ac:dyDescent="0.25">
      <c r="A120" s="69"/>
      <c r="B120" s="68"/>
      <c r="C120" s="68"/>
      <c r="D120" s="69"/>
      <c r="E120" s="68"/>
    </row>
    <row r="121" spans="1:5" x14ac:dyDescent="0.25">
      <c r="A121" s="69"/>
      <c r="B121" s="68"/>
      <c r="C121" s="68"/>
      <c r="D121" s="69"/>
      <c r="E121" s="68"/>
    </row>
    <row r="122" spans="1:5" x14ac:dyDescent="0.25">
      <c r="A122" s="69"/>
      <c r="B122" s="68"/>
      <c r="C122" s="68"/>
      <c r="D122" s="69"/>
      <c r="E122" s="68"/>
    </row>
    <row r="123" spans="1:5" x14ac:dyDescent="0.25">
      <c r="A123" s="69"/>
      <c r="B123" s="68"/>
      <c r="C123" s="68"/>
      <c r="D123" s="69"/>
      <c r="E123" s="68"/>
    </row>
    <row r="124" spans="1:5" x14ac:dyDescent="0.25">
      <c r="A124" s="69"/>
      <c r="B124" s="68"/>
      <c r="C124" s="68"/>
      <c r="D124" s="69"/>
      <c r="E124" s="68"/>
    </row>
    <row r="125" spans="1:5" x14ac:dyDescent="0.25">
      <c r="A125" s="69"/>
      <c r="B125" s="68"/>
      <c r="C125" s="68"/>
      <c r="D125" s="69"/>
      <c r="E125" s="68"/>
    </row>
    <row r="126" spans="1:5" x14ac:dyDescent="0.25">
      <c r="A126" s="69"/>
      <c r="B126" s="68"/>
      <c r="C126" s="68"/>
      <c r="D126" s="69"/>
      <c r="E126" s="68"/>
    </row>
    <row r="127" spans="1:5" x14ac:dyDescent="0.25">
      <c r="A127" s="69"/>
      <c r="B127" s="68"/>
      <c r="C127" s="68"/>
      <c r="D127" s="69"/>
      <c r="E127" s="68"/>
    </row>
    <row r="128" spans="1:5" x14ac:dyDescent="0.25">
      <c r="A128" s="69"/>
      <c r="B128" s="68"/>
      <c r="C128" s="68"/>
      <c r="D128" s="69"/>
      <c r="E128" s="68"/>
    </row>
    <row r="129" spans="1:5" x14ac:dyDescent="0.25">
      <c r="A129" s="69"/>
      <c r="B129" s="68"/>
      <c r="C129" s="68"/>
      <c r="D129" s="69"/>
      <c r="E129" s="68"/>
    </row>
    <row r="130" spans="1:5" x14ac:dyDescent="0.25">
      <c r="A130" s="69"/>
      <c r="B130" s="68"/>
      <c r="C130" s="68"/>
      <c r="D130" s="69"/>
      <c r="E130" s="68"/>
    </row>
    <row r="131" spans="1:5" x14ac:dyDescent="0.25">
      <c r="A131" s="69"/>
      <c r="B131" s="68"/>
      <c r="C131" s="68"/>
      <c r="D131" s="69"/>
      <c r="E131" s="68"/>
    </row>
    <row r="132" spans="1:5" x14ac:dyDescent="0.25">
      <c r="A132" s="69"/>
      <c r="B132" s="68"/>
      <c r="C132" s="68"/>
      <c r="D132" s="69"/>
      <c r="E132" s="68"/>
    </row>
    <row r="133" spans="1:5" x14ac:dyDescent="0.25">
      <c r="A133" s="69"/>
      <c r="B133" s="68"/>
      <c r="C133" s="68"/>
      <c r="D133" s="69"/>
      <c r="E133" s="68"/>
    </row>
    <row r="134" spans="1:5" x14ac:dyDescent="0.25">
      <c r="A134" s="69"/>
      <c r="B134" s="68"/>
      <c r="C134" s="68"/>
      <c r="D134" s="69"/>
      <c r="E134" s="68"/>
    </row>
    <row r="135" spans="1:5" x14ac:dyDescent="0.25">
      <c r="A135" s="69"/>
      <c r="B135" s="68"/>
      <c r="C135" s="68"/>
      <c r="D135" s="69"/>
      <c r="E135" s="68"/>
    </row>
    <row r="136" spans="1:5" x14ac:dyDescent="0.25">
      <c r="A136" s="69"/>
      <c r="B136" s="68"/>
      <c r="C136" s="68"/>
      <c r="D136" s="69"/>
      <c r="E136" s="68"/>
    </row>
    <row r="137" spans="1:5" x14ac:dyDescent="0.25">
      <c r="A137" s="69"/>
      <c r="B137" s="68"/>
      <c r="C137" s="68"/>
      <c r="D137" s="69"/>
      <c r="E137" s="68"/>
    </row>
    <row r="138" spans="1:5" x14ac:dyDescent="0.25">
      <c r="A138" s="69"/>
      <c r="B138" s="68"/>
      <c r="C138" s="68"/>
      <c r="D138" s="69"/>
      <c r="E138" s="68"/>
    </row>
    <row r="139" spans="1:5" x14ac:dyDescent="0.25">
      <c r="A139" s="69"/>
      <c r="B139" s="68"/>
      <c r="C139" s="68"/>
      <c r="D139" s="69"/>
      <c r="E139" s="68"/>
    </row>
    <row r="140" spans="1:5" x14ac:dyDescent="0.25">
      <c r="A140" s="69"/>
      <c r="B140" s="68"/>
      <c r="C140" s="68"/>
      <c r="D140" s="69"/>
      <c r="E140" s="68"/>
    </row>
    <row r="141" spans="1:5" x14ac:dyDescent="0.25">
      <c r="A141" s="69"/>
      <c r="B141" s="68"/>
      <c r="C141" s="68"/>
      <c r="D141" s="69"/>
      <c r="E141" s="68"/>
    </row>
    <row r="142" spans="1:5" x14ac:dyDescent="0.25">
      <c r="A142" s="69"/>
      <c r="B142" s="68"/>
      <c r="C142" s="68"/>
      <c r="D142" s="69"/>
      <c r="E142" s="68"/>
    </row>
    <row r="143" spans="1:5" x14ac:dyDescent="0.25">
      <c r="A143" s="69"/>
      <c r="B143" s="68"/>
      <c r="C143" s="68"/>
      <c r="D143" s="69"/>
      <c r="E143" s="68"/>
    </row>
  </sheetData>
  <mergeCells count="4">
    <mergeCell ref="A1:E1"/>
    <mergeCell ref="A84:D84"/>
    <mergeCell ref="A2:E2"/>
    <mergeCell ref="A4:E4"/>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selection sqref="A1:D7"/>
    </sheetView>
  </sheetViews>
  <sheetFormatPr defaultColWidth="43" defaultRowHeight="15" x14ac:dyDescent="0.25"/>
  <cols>
    <col min="1" max="1" width="20.28515625" bestFit="1" customWidth="1"/>
    <col min="2" max="3" width="13" bestFit="1" customWidth="1"/>
    <col min="4" max="4" width="10.85546875" bestFit="1" customWidth="1"/>
  </cols>
  <sheetData>
    <row r="1" spans="1:4" ht="16.5" thickTop="1" thickBot="1" x14ac:dyDescent="0.3">
      <c r="A1" s="15" t="s">
        <v>64</v>
      </c>
      <c r="B1" s="16" t="s">
        <v>0</v>
      </c>
      <c r="C1" s="16" t="s">
        <v>1</v>
      </c>
      <c r="D1" s="17" t="s">
        <v>65</v>
      </c>
    </row>
    <row r="2" spans="1:4" ht="15.75" thickBot="1" x14ac:dyDescent="0.3">
      <c r="A2" s="18" t="s">
        <v>66</v>
      </c>
      <c r="B2" s="20">
        <f>+'Stato patrimoniale'!C22</f>
        <v>3558670.3800000004</v>
      </c>
      <c r="C2" s="20">
        <v>3717969</v>
      </c>
      <c r="D2" s="21">
        <f t="shared" ref="D2:D7" si="0">+B2-C2</f>
        <v>-159298.61999999965</v>
      </c>
    </row>
    <row r="3" spans="1:4" ht="15.75" thickBot="1" x14ac:dyDescent="0.3">
      <c r="A3" s="18" t="s">
        <v>67</v>
      </c>
      <c r="B3" s="20">
        <v>0</v>
      </c>
      <c r="C3" s="20">
        <v>20881</v>
      </c>
      <c r="D3" s="21">
        <f t="shared" si="0"/>
        <v>-20881</v>
      </c>
    </row>
    <row r="4" spans="1:4" ht="15.75" thickBot="1" x14ac:dyDescent="0.3">
      <c r="A4" s="18" t="s">
        <v>68</v>
      </c>
      <c r="B4" s="20">
        <f>+'Stato patrimoniale'!C24</f>
        <v>117300.04</v>
      </c>
      <c r="C4" s="20">
        <f>+'Stato patrimoniale'!D24</f>
        <v>139676.73000000001</v>
      </c>
      <c r="D4" s="21">
        <f t="shared" si="0"/>
        <v>-22376.690000000017</v>
      </c>
    </row>
    <row r="5" spans="1:4" ht="15.75" thickBot="1" x14ac:dyDescent="0.3">
      <c r="A5" s="18" t="s">
        <v>69</v>
      </c>
      <c r="B5" s="20">
        <f>+'Stato patrimoniale'!C25</f>
        <v>1545336.1600000001</v>
      </c>
      <c r="C5" s="20">
        <v>1588353</v>
      </c>
      <c r="D5" s="21">
        <f t="shared" si="0"/>
        <v>-43016.839999999851</v>
      </c>
    </row>
    <row r="6" spans="1:4" ht="15.75" thickBot="1" x14ac:dyDescent="0.3">
      <c r="A6" s="18" t="s">
        <v>70</v>
      </c>
      <c r="B6" s="20">
        <v>1352</v>
      </c>
      <c r="C6" s="20">
        <v>1485</v>
      </c>
      <c r="D6" s="21">
        <f t="shared" si="0"/>
        <v>-133</v>
      </c>
    </row>
    <row r="7" spans="1:4" ht="15.75" thickBot="1" x14ac:dyDescent="0.3">
      <c r="A7" s="19" t="s">
        <v>71</v>
      </c>
      <c r="B7" s="22">
        <f>SUM(B2:B6)</f>
        <v>5222658.58</v>
      </c>
      <c r="C7" s="22">
        <f>SUM(C2:C6)</f>
        <v>5468364.7300000004</v>
      </c>
      <c r="D7" s="23">
        <f t="shared" si="0"/>
        <v>-245706.15000000037</v>
      </c>
    </row>
    <row r="8" spans="1:4" ht="15.75" thickTop="1"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D28" sqref="D28"/>
    </sheetView>
  </sheetViews>
  <sheetFormatPr defaultColWidth="40" defaultRowHeight="15" x14ac:dyDescent="0.25"/>
  <cols>
    <col min="1" max="1" width="25.85546875" bestFit="1" customWidth="1"/>
    <col min="2" max="2" width="16" bestFit="1" customWidth="1"/>
    <col min="3" max="3" width="18.42578125" bestFit="1" customWidth="1"/>
    <col min="4" max="4" width="9" bestFit="1" customWidth="1"/>
  </cols>
  <sheetData>
    <row r="1" spans="1:4" ht="15.75" thickBot="1" x14ac:dyDescent="0.3">
      <c r="A1" s="24"/>
      <c r="B1" s="25" t="s">
        <v>72</v>
      </c>
      <c r="C1" s="25" t="s">
        <v>73</v>
      </c>
      <c r="D1" s="25" t="s">
        <v>65</v>
      </c>
    </row>
    <row r="2" spans="1:4" ht="15.75" thickBot="1" x14ac:dyDescent="0.3">
      <c r="A2" s="26" t="s">
        <v>74</v>
      </c>
      <c r="B2" s="27">
        <v>1958905</v>
      </c>
      <c r="C2" s="27">
        <v>2194954</v>
      </c>
      <c r="D2" s="27">
        <v>-236049</v>
      </c>
    </row>
    <row r="3" spans="1:4" ht="15.75" thickBot="1" x14ac:dyDescent="0.3">
      <c r="A3" s="26" t="s">
        <v>75</v>
      </c>
      <c r="B3" s="27">
        <v>36043</v>
      </c>
      <c r="C3" s="27">
        <v>191054</v>
      </c>
      <c r="D3" s="27">
        <v>-155011</v>
      </c>
    </row>
    <row r="4" spans="1:4" ht="15.75" thickBot="1" x14ac:dyDescent="0.3">
      <c r="A4" s="26" t="s">
        <v>76</v>
      </c>
      <c r="B4" s="27">
        <v>1300370</v>
      </c>
      <c r="C4" s="27">
        <v>1268654</v>
      </c>
      <c r="D4" s="27">
        <v>31716</v>
      </c>
    </row>
    <row r="5" spans="1:4" ht="15.75" thickBot="1" x14ac:dyDescent="0.3">
      <c r="A5" s="26" t="s">
        <v>77</v>
      </c>
      <c r="B5" s="27">
        <v>44832</v>
      </c>
      <c r="C5" s="27">
        <v>164576</v>
      </c>
      <c r="D5" s="27">
        <v>-119744</v>
      </c>
    </row>
    <row r="6" spans="1:4" ht="15.75" thickBot="1" x14ac:dyDescent="0.3">
      <c r="A6" s="26" t="s">
        <v>78</v>
      </c>
      <c r="B6" s="27">
        <v>46326</v>
      </c>
      <c r="C6" s="27">
        <v>47483</v>
      </c>
      <c r="D6" s="27">
        <v>-1157</v>
      </c>
    </row>
    <row r="7" spans="1:4" ht="15.75" thickBot="1" x14ac:dyDescent="0.3">
      <c r="A7" s="26" t="s">
        <v>79</v>
      </c>
      <c r="B7" s="27">
        <v>5125</v>
      </c>
      <c r="C7" s="28">
        <v>0</v>
      </c>
      <c r="D7" s="27">
        <v>5125</v>
      </c>
    </row>
    <row r="8" spans="1:4" ht="15.75" thickBot="1" x14ac:dyDescent="0.3">
      <c r="A8" s="26" t="s">
        <v>80</v>
      </c>
      <c r="B8" s="28">
        <v>165</v>
      </c>
      <c r="C8" s="28">
        <v>360</v>
      </c>
      <c r="D8" s="28">
        <v>-195</v>
      </c>
    </row>
    <row r="9" spans="1:4" ht="15.75" thickBot="1" x14ac:dyDescent="0.3">
      <c r="A9" s="26" t="s">
        <v>81</v>
      </c>
      <c r="B9" s="27">
        <v>147416</v>
      </c>
      <c r="C9" s="27">
        <v>127188</v>
      </c>
      <c r="D9" s="27">
        <v>20228</v>
      </c>
    </row>
    <row r="10" spans="1:4" ht="15.75" thickBot="1" x14ac:dyDescent="0.3">
      <c r="A10" s="26" t="s">
        <v>82</v>
      </c>
      <c r="B10" s="27">
        <v>25243</v>
      </c>
      <c r="C10" s="27">
        <v>31012</v>
      </c>
      <c r="D10" s="27">
        <v>-5769</v>
      </c>
    </row>
    <row r="11" spans="1:4" ht="15.75" thickBot="1" x14ac:dyDescent="0.3">
      <c r="A11" s="26" t="s">
        <v>83</v>
      </c>
      <c r="B11" s="27">
        <v>32518</v>
      </c>
      <c r="C11" s="27">
        <v>1720</v>
      </c>
      <c r="D11" s="27">
        <v>30798</v>
      </c>
    </row>
    <row r="12" spans="1:4" ht="15.75" thickBot="1" x14ac:dyDescent="0.3">
      <c r="A12" s="29" t="s">
        <v>84</v>
      </c>
      <c r="B12" s="30">
        <v>3596943</v>
      </c>
      <c r="C12" s="30">
        <v>4027001</v>
      </c>
      <c r="D12" s="30">
        <v>-430058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6</vt:i4>
      </vt:variant>
    </vt:vector>
  </HeadingPairs>
  <TitlesOfParts>
    <vt:vector size="6" baseType="lpstr">
      <vt:lpstr>Stato patrimoniale</vt:lpstr>
      <vt:lpstr>Conto economico</vt:lpstr>
      <vt:lpstr>ETS-Stato patrimoniale</vt:lpstr>
      <vt:lpstr>ETS Conto economico</vt:lpstr>
      <vt:lpstr>Foglio1</vt:lpstr>
      <vt:lpstr>Foglio2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Mariagrazia Lucini</cp:lastModifiedBy>
  <cp:lastPrinted>2022-04-28T09:52:44Z</cp:lastPrinted>
  <dcterms:created xsi:type="dcterms:W3CDTF">2021-06-24T08:15:42Z</dcterms:created>
  <dcterms:modified xsi:type="dcterms:W3CDTF">2022-04-28T09:53:10Z</dcterms:modified>
</cp:coreProperties>
</file>